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defaultThemeVersion="124226"/>
  <mc:AlternateContent xmlns:mc="http://schemas.openxmlformats.org/markup-compatibility/2006">
    <mc:Choice Requires="x15">
      <x15ac:absPath xmlns:x15ac="http://schemas.microsoft.com/office/spreadsheetml/2010/11/ac" url="U:\Projekte\FB 51\Meldung 47 SGB\"/>
    </mc:Choice>
  </mc:AlternateContent>
  <workbookProtection workbookAlgorithmName="SHA-512" workbookHashValue="mlSOqmEC8qwg9EPTL7+ictmJeEhmaEKU3ZXlOdo3FJbbqCwJAtVzzlJVj10ri0nqdGfnoR+4W9zaC5npOlMxhg==" workbookSaltValue="lDhRwhI6eOrLLbA/bAd45Q==" workbookSpinCount="100000" lockStructure="1"/>
  <bookViews>
    <workbookView xWindow="0" yWindow="0" windowWidth="21570" windowHeight="8205" firstSheet="1" activeTab="1"/>
  </bookViews>
  <sheets>
    <sheet name="Grunddaten" sheetId="8" state="hidden" r:id="rId1"/>
    <sheet name="Hinweise" sheetId="11" r:id="rId2"/>
    <sheet name="Rahmen" sheetId="7" r:id="rId3"/>
    <sheet name="Gruppen" sheetId="9" r:id="rId4"/>
    <sheet name="Personal" sheetId="6" r:id="rId5"/>
    <sheet name="Auswertung" sheetId="13" r:id="rId6"/>
    <sheet name="Auswertung alternativ" sheetId="15" state="hidden" r:id="rId7"/>
    <sheet name="Versionslogbuch" sheetId="12" state="hidden" r:id="rId8"/>
  </sheets>
  <definedNames>
    <definedName name="BMWert25">Grunddaten!$C$12</definedName>
    <definedName name="BMWert35">Grunddaten!$C$13</definedName>
    <definedName name="BMWert45">Grunddaten!$C$14</definedName>
    <definedName name="BMWertÜber45">Grunddaten!$C$15</definedName>
    <definedName name="_xlnm.Print_Area" localSheetId="5">Auswertung!$A$1:$C$55</definedName>
    <definedName name="_xlnm.Print_Area" localSheetId="6">'Auswertung alternativ'!$A$1:$C$28</definedName>
    <definedName name="_xlnm.Print_Area" localSheetId="3">Gruppen!$A$3:$G$302</definedName>
    <definedName name="_xlnm.Print_Area" localSheetId="4">Personal!$A$1:$J$112</definedName>
    <definedName name="_xlnm.Print_Titles" localSheetId="5">Auswertung!$1:$6</definedName>
    <definedName name="_xlnm.Print_Titles" localSheetId="6">'Auswertung alternativ'!#REF!</definedName>
    <definedName name="_xlnm.Print_Titles" localSheetId="3">Gruppen!$1:$2</definedName>
    <definedName name="_xlnm.Print_Titles" localSheetId="4">Personal!$1:$2</definedName>
    <definedName name="Einzelfallregelung">Gruppen!$C$26,Gruppen!$C$51,Gruppen!$C$76,Gruppen!$C$101,Gruppen!$C$126,Gruppen!$C$151,Gruppen!$C$176,Gruppen!$C$201,Gruppen!$C$226,Gruppen!$C$251,Gruppen!$C$276,Gruppen!$C$301</definedName>
    <definedName name="Leitungstätigkeit">Gruppen!$G$25,Gruppen!$G$50,Gruppen!$G$75,Gruppen!$G$100,Gruppen!$G$125,Gruppen!$G$150,Gruppen!$G$175,Gruppen!$G$200,Gruppen!$G$225,Gruppen!$G$250,Gruppen!$G$275,Gruppen!$G$300</definedName>
  </definedNames>
  <calcPr calcId="162913"/>
</workbook>
</file>

<file path=xl/calcChain.xml><?xml version="1.0" encoding="utf-8"?>
<calcChain xmlns="http://schemas.openxmlformats.org/spreadsheetml/2006/main">
  <c r="N6" i="6" l="1"/>
  <c r="N7" i="6"/>
  <c r="N8" i="6"/>
  <c r="M9" i="6"/>
  <c r="N9" i="6"/>
  <c r="M10" i="6"/>
  <c r="N10" i="6"/>
  <c r="M11" i="6"/>
  <c r="N11" i="6"/>
  <c r="M12" i="6"/>
  <c r="N12" i="6"/>
  <c r="M13" i="6"/>
  <c r="N13" i="6"/>
  <c r="M14" i="6"/>
  <c r="N14" i="6"/>
  <c r="M15" i="6"/>
  <c r="N15" i="6"/>
  <c r="M16" i="6"/>
  <c r="N16" i="6"/>
  <c r="M17" i="6"/>
  <c r="N17" i="6"/>
  <c r="M18" i="6"/>
  <c r="N18" i="6"/>
  <c r="M19" i="6"/>
  <c r="N19" i="6"/>
  <c r="M20" i="6"/>
  <c r="N20" i="6"/>
  <c r="M21" i="6"/>
  <c r="N21" i="6"/>
  <c r="M22" i="6"/>
  <c r="N22" i="6"/>
  <c r="M23" i="6"/>
  <c r="N23" i="6"/>
  <c r="M24" i="6"/>
  <c r="N24" i="6"/>
  <c r="M25" i="6"/>
  <c r="N25" i="6"/>
  <c r="M26" i="6"/>
  <c r="N26" i="6"/>
  <c r="M27" i="6"/>
  <c r="N27" i="6"/>
  <c r="M28" i="6"/>
  <c r="N28" i="6"/>
  <c r="M29" i="6"/>
  <c r="N29" i="6"/>
  <c r="M30" i="6"/>
  <c r="N30" i="6"/>
  <c r="M31" i="6"/>
  <c r="N31" i="6"/>
  <c r="M32" i="6"/>
  <c r="N32" i="6"/>
  <c r="M33" i="6"/>
  <c r="N33" i="6"/>
  <c r="M34" i="6"/>
  <c r="N34" i="6"/>
  <c r="M35" i="6"/>
  <c r="N35" i="6"/>
  <c r="M36" i="6"/>
  <c r="N36" i="6"/>
  <c r="M37" i="6"/>
  <c r="N37" i="6"/>
  <c r="M38" i="6"/>
  <c r="N38" i="6"/>
  <c r="M39" i="6"/>
  <c r="N39" i="6"/>
  <c r="M44" i="6"/>
  <c r="N44" i="6"/>
  <c r="M45" i="6"/>
  <c r="N45" i="6"/>
  <c r="M46" i="6"/>
  <c r="N46" i="6"/>
  <c r="M47" i="6"/>
  <c r="N47" i="6"/>
  <c r="M48" i="6"/>
  <c r="N48" i="6"/>
  <c r="M49" i="6"/>
  <c r="N49" i="6"/>
  <c r="M50" i="6"/>
  <c r="N50" i="6"/>
  <c r="M51" i="6"/>
  <c r="N51" i="6"/>
  <c r="M52" i="6"/>
  <c r="N52" i="6"/>
  <c r="M53" i="6"/>
  <c r="N53" i="6"/>
  <c r="M54" i="6"/>
  <c r="N54" i="6"/>
  <c r="M55" i="6"/>
  <c r="N55" i="6"/>
  <c r="M56" i="6"/>
  <c r="N56" i="6"/>
  <c r="M57" i="6"/>
  <c r="N57" i="6"/>
  <c r="M58" i="6"/>
  <c r="N58" i="6"/>
  <c r="M59" i="6"/>
  <c r="N59" i="6"/>
  <c r="M60" i="6"/>
  <c r="N60" i="6"/>
  <c r="M61" i="6"/>
  <c r="N61" i="6"/>
  <c r="M62" i="6"/>
  <c r="N62" i="6"/>
  <c r="M63" i="6"/>
  <c r="N63" i="6"/>
  <c r="M64" i="6"/>
  <c r="N64" i="6"/>
  <c r="M65" i="6"/>
  <c r="N65" i="6"/>
  <c r="M66" i="6"/>
  <c r="N66" i="6"/>
  <c r="M67" i="6"/>
  <c r="N67" i="6"/>
  <c r="M68" i="6"/>
  <c r="N68" i="6"/>
  <c r="M69" i="6"/>
  <c r="N69" i="6"/>
  <c r="M70" i="6"/>
  <c r="N70" i="6"/>
  <c r="M71" i="6"/>
  <c r="N71" i="6"/>
  <c r="M72" i="6"/>
  <c r="N72" i="6"/>
  <c r="M73" i="6"/>
  <c r="N73" i="6"/>
  <c r="M74" i="6"/>
  <c r="N74" i="6"/>
  <c r="M75" i="6"/>
  <c r="N75" i="6"/>
  <c r="M76" i="6"/>
  <c r="N76" i="6"/>
  <c r="M81" i="6"/>
  <c r="N81" i="6"/>
  <c r="M82" i="6"/>
  <c r="N82" i="6"/>
  <c r="M83" i="6"/>
  <c r="N83" i="6"/>
  <c r="M84" i="6"/>
  <c r="N84" i="6"/>
  <c r="M85" i="6"/>
  <c r="N85" i="6"/>
  <c r="M86" i="6"/>
  <c r="N86" i="6"/>
  <c r="M87" i="6"/>
  <c r="N87" i="6"/>
  <c r="M88" i="6"/>
  <c r="N88" i="6"/>
  <c r="M89" i="6"/>
  <c r="N89" i="6"/>
  <c r="M90" i="6"/>
  <c r="N90" i="6"/>
  <c r="N91" i="6"/>
  <c r="M92" i="6"/>
  <c r="N92" i="6"/>
  <c r="M93" i="6"/>
  <c r="N93" i="6"/>
  <c r="M94" i="6"/>
  <c r="N94" i="6"/>
  <c r="M95" i="6"/>
  <c r="N95" i="6"/>
  <c r="M96" i="6"/>
  <c r="N96" i="6"/>
  <c r="M97" i="6"/>
  <c r="N97" i="6"/>
  <c r="M98" i="6"/>
  <c r="N98" i="6"/>
  <c r="M99" i="6"/>
  <c r="N99" i="6"/>
  <c r="M100" i="6"/>
  <c r="N100" i="6"/>
  <c r="M101" i="6"/>
  <c r="N101" i="6"/>
  <c r="M102" i="6"/>
  <c r="N102" i="6"/>
  <c r="M103" i="6"/>
  <c r="N103" i="6"/>
  <c r="M104" i="6"/>
  <c r="N104" i="6"/>
  <c r="M105" i="6"/>
  <c r="N105" i="6"/>
  <c r="M106" i="6"/>
  <c r="N106" i="6"/>
  <c r="M107" i="6"/>
  <c r="N107" i="6"/>
  <c r="M108" i="6"/>
  <c r="N108" i="6"/>
  <c r="M109" i="6"/>
  <c r="N109" i="6"/>
  <c r="M110" i="6"/>
  <c r="N110" i="6"/>
  <c r="N5" i="6"/>
  <c r="C62" i="8" l="1"/>
  <c r="A38" i="13" l="1"/>
  <c r="A47" i="15" l="1"/>
  <c r="A46" i="15"/>
  <c r="A35" i="15"/>
  <c r="A4" i="15" l="1"/>
  <c r="A12" i="15" l="1"/>
  <c r="A5" i="13" l="1"/>
  <c r="A23" i="13"/>
  <c r="B24" i="13" l="1"/>
  <c r="B12" i="13"/>
  <c r="B2" i="13"/>
  <c r="A2" i="13"/>
  <c r="A30" i="13" l="1"/>
  <c r="A39" i="6"/>
  <c r="K110" i="6" l="1"/>
  <c r="K109" i="6"/>
  <c r="K108" i="6"/>
  <c r="K107" i="6"/>
  <c r="K106" i="6"/>
  <c r="K105" i="6"/>
  <c r="K104" i="6"/>
  <c r="K103" i="6"/>
  <c r="K102" i="6"/>
  <c r="K101" i="6"/>
  <c r="G40" i="6"/>
  <c r="G43" i="6" s="1"/>
  <c r="G77" i="6" s="1"/>
  <c r="H40" i="6"/>
  <c r="H43" i="6" s="1"/>
  <c r="H77" i="6" s="1"/>
  <c r="I40" i="6"/>
  <c r="I43" i="6" s="1"/>
  <c r="I77" i="6" s="1"/>
  <c r="J40" i="6"/>
  <c r="J43" i="6" s="1"/>
  <c r="J77" i="6" s="1"/>
  <c r="F40" i="6"/>
  <c r="F43" i="6" s="1"/>
  <c r="F77" i="6" s="1"/>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44" i="6" s="1"/>
  <c r="K8" i="6"/>
  <c r="M8" i="6" s="1"/>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B16" i="15" l="1"/>
  <c r="B39" i="15"/>
  <c r="B5" i="15"/>
  <c r="B40" i="15"/>
  <c r="B15" i="15"/>
  <c r="B17" i="15" s="1"/>
  <c r="B38" i="15"/>
  <c r="B42" i="13"/>
  <c r="B41" i="13"/>
  <c r="B31" i="13"/>
  <c r="A45" i="6"/>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3" i="11"/>
  <c r="B41" i="15" l="1"/>
  <c r="B43" i="13"/>
  <c r="F280" i="9"/>
  <c r="K81" i="6" l="1"/>
  <c r="K82" i="6"/>
  <c r="K83" i="6"/>
  <c r="K84" i="6"/>
  <c r="K85" i="6"/>
  <c r="K86" i="6"/>
  <c r="K87" i="6"/>
  <c r="K88" i="6"/>
  <c r="K89" i="6"/>
  <c r="K90" i="6"/>
  <c r="K91" i="6"/>
  <c r="M91" i="6" s="1"/>
  <c r="K92" i="6"/>
  <c r="K93" i="6"/>
  <c r="K94" i="6"/>
  <c r="K95" i="6"/>
  <c r="K96" i="6"/>
  <c r="K97" i="6"/>
  <c r="K98" i="6"/>
  <c r="K99" i="6"/>
  <c r="K100" i="6"/>
  <c r="K6" i="6"/>
  <c r="M6" i="6" s="1"/>
  <c r="K7" i="6"/>
  <c r="M7" i="6" s="1"/>
  <c r="K76" i="6"/>
  <c r="K5" i="6"/>
  <c r="M5" i="6" s="1"/>
  <c r="B2" i="6" l="1"/>
  <c r="A2" i="9"/>
  <c r="G2" i="9" l="1"/>
  <c r="I2" i="6" l="1"/>
  <c r="C72" i="8" l="1"/>
  <c r="L64" i="6" l="1"/>
  <c r="O64" i="6" s="1"/>
  <c r="L106" i="6"/>
  <c r="O106" i="6" s="1"/>
  <c r="L63" i="6"/>
  <c r="O63" i="6" s="1"/>
  <c r="L47" i="6"/>
  <c r="O47" i="6" s="1"/>
  <c r="L27" i="6"/>
  <c r="O27" i="6" s="1"/>
  <c r="L11" i="6"/>
  <c r="O11" i="6" s="1"/>
  <c r="L60" i="6"/>
  <c r="O60" i="6" s="1"/>
  <c r="L8" i="6"/>
  <c r="O8" i="6" s="1"/>
  <c r="L62" i="6"/>
  <c r="O62" i="6" s="1"/>
  <c r="L46" i="6"/>
  <c r="O46" i="6" s="1"/>
  <c r="L26" i="6"/>
  <c r="O26" i="6" s="1"/>
  <c r="L10" i="6"/>
  <c r="O10" i="6" s="1"/>
  <c r="L56" i="6"/>
  <c r="O56" i="6" s="1"/>
  <c r="L12" i="6"/>
  <c r="O12" i="6" s="1"/>
  <c r="L65" i="6"/>
  <c r="O65" i="6" s="1"/>
  <c r="L49" i="6"/>
  <c r="O49" i="6" s="1"/>
  <c r="L29" i="6"/>
  <c r="O29" i="6" s="1"/>
  <c r="L13" i="6"/>
  <c r="O13" i="6" s="1"/>
  <c r="L109" i="6"/>
  <c r="O109" i="6" s="1"/>
  <c r="L45" i="6"/>
  <c r="O45" i="6" s="1"/>
  <c r="L25" i="6"/>
  <c r="O25" i="6" s="1"/>
  <c r="L110" i="6"/>
  <c r="O110" i="6" s="1"/>
  <c r="L34" i="6"/>
  <c r="O34" i="6" s="1"/>
  <c r="L73" i="6"/>
  <c r="O73" i="6" s="1"/>
  <c r="L37" i="6"/>
  <c r="O37" i="6" s="1"/>
  <c r="L51" i="6"/>
  <c r="O51" i="6" s="1"/>
  <c r="L72" i="6"/>
  <c r="O72" i="6" s="1"/>
  <c r="L50" i="6"/>
  <c r="O50" i="6" s="1"/>
  <c r="L68" i="6"/>
  <c r="O68" i="6" s="1"/>
  <c r="L53" i="6"/>
  <c r="O53" i="6" s="1"/>
  <c r="L33" i="6"/>
  <c r="O33" i="6" s="1"/>
  <c r="L52" i="6"/>
  <c r="O52" i="6" s="1"/>
  <c r="L75" i="6"/>
  <c r="O75" i="6" s="1"/>
  <c r="L59" i="6"/>
  <c r="O59" i="6" s="1"/>
  <c r="L39" i="6"/>
  <c r="O39" i="6" s="1"/>
  <c r="L23" i="6"/>
  <c r="O23" i="6" s="1"/>
  <c r="L103" i="6"/>
  <c r="O103" i="6" s="1"/>
  <c r="L44" i="6"/>
  <c r="O44" i="6" s="1"/>
  <c r="L74" i="6"/>
  <c r="O74" i="6" s="1"/>
  <c r="L58" i="6"/>
  <c r="O58" i="6" s="1"/>
  <c r="L38" i="6"/>
  <c r="O38" i="6" s="1"/>
  <c r="L22" i="6"/>
  <c r="O22" i="6" s="1"/>
  <c r="L104" i="6"/>
  <c r="O104" i="6" s="1"/>
  <c r="L48" i="6"/>
  <c r="O48" i="6" s="1"/>
  <c r="L102" i="6"/>
  <c r="O102" i="6" s="1"/>
  <c r="L61" i="6"/>
  <c r="O61" i="6" s="1"/>
  <c r="L9" i="6"/>
  <c r="O9" i="6" s="1"/>
  <c r="L108" i="6"/>
  <c r="O108" i="6" s="1"/>
  <c r="L57" i="6"/>
  <c r="O57" i="6" s="1"/>
  <c r="L101" i="6"/>
  <c r="O101" i="6" s="1"/>
  <c r="L67" i="6"/>
  <c r="O67" i="6" s="1"/>
  <c r="L15" i="6"/>
  <c r="O15" i="6" s="1"/>
  <c r="L66" i="6"/>
  <c r="O66" i="6" s="1"/>
  <c r="L14" i="6"/>
  <c r="O14" i="6" s="1"/>
  <c r="L69" i="6"/>
  <c r="O69" i="6" s="1"/>
  <c r="L105" i="6"/>
  <c r="O105" i="6" s="1"/>
  <c r="L36" i="6"/>
  <c r="O36" i="6" s="1"/>
  <c r="L71" i="6"/>
  <c r="O71" i="6" s="1"/>
  <c r="L55" i="6"/>
  <c r="O55" i="6" s="1"/>
  <c r="L35" i="6"/>
  <c r="O35" i="6" s="1"/>
  <c r="L19" i="6"/>
  <c r="O19" i="6" s="1"/>
  <c r="L107" i="6"/>
  <c r="O107" i="6" s="1"/>
  <c r="L28" i="6"/>
  <c r="O28" i="6" s="1"/>
  <c r="L70" i="6"/>
  <c r="O70" i="6" s="1"/>
  <c r="L54" i="6"/>
  <c r="O54" i="6" s="1"/>
  <c r="L18" i="6"/>
  <c r="O18" i="6" s="1"/>
  <c r="L32" i="6"/>
  <c r="O32" i="6" s="1"/>
  <c r="L21" i="6"/>
  <c r="O21" i="6" s="1"/>
  <c r="L16" i="6"/>
  <c r="O16" i="6" s="1"/>
  <c r="L31" i="6"/>
  <c r="O31" i="6" s="1"/>
  <c r="L20" i="6"/>
  <c r="O20" i="6" s="1"/>
  <c r="L30" i="6"/>
  <c r="O30" i="6" s="1"/>
  <c r="L24" i="6"/>
  <c r="O24" i="6" s="1"/>
  <c r="L17" i="6"/>
  <c r="O17" i="6" s="1"/>
  <c r="L81" i="6"/>
  <c r="O81" i="6" s="1"/>
  <c r="L82" i="6"/>
  <c r="O82" i="6" s="1"/>
  <c r="L86" i="6"/>
  <c r="O86" i="6" s="1"/>
  <c r="L90" i="6"/>
  <c r="O90" i="6" s="1"/>
  <c r="L94" i="6"/>
  <c r="O94" i="6" s="1"/>
  <c r="L98" i="6"/>
  <c r="O98" i="6" s="1"/>
  <c r="L89" i="6"/>
  <c r="O89" i="6" s="1"/>
  <c r="L97" i="6"/>
  <c r="O97" i="6" s="1"/>
  <c r="L83" i="6"/>
  <c r="O83" i="6" s="1"/>
  <c r="L87" i="6"/>
  <c r="O87" i="6" s="1"/>
  <c r="L91" i="6"/>
  <c r="O91" i="6" s="1"/>
  <c r="L95" i="6"/>
  <c r="O95" i="6" s="1"/>
  <c r="L99" i="6"/>
  <c r="O99" i="6" s="1"/>
  <c r="L84" i="6"/>
  <c r="O84" i="6" s="1"/>
  <c r="L88" i="6"/>
  <c r="O88" i="6" s="1"/>
  <c r="L92" i="6"/>
  <c r="O92" i="6" s="1"/>
  <c r="L96" i="6"/>
  <c r="O96" i="6" s="1"/>
  <c r="L100" i="6"/>
  <c r="O100" i="6" s="1"/>
  <c r="L85" i="6"/>
  <c r="O85" i="6" s="1"/>
  <c r="L93" i="6"/>
  <c r="O93" i="6" s="1"/>
  <c r="L5" i="6"/>
  <c r="O5" i="6" s="1"/>
  <c r="L6" i="6"/>
  <c r="O6" i="6" s="1"/>
  <c r="L7" i="6"/>
  <c r="O7" i="6" s="1"/>
  <c r="L76" i="6"/>
  <c r="O76" i="6" s="1"/>
  <c r="C32" i="7"/>
  <c r="I42" i="7"/>
  <c r="I41" i="7"/>
  <c r="I40" i="7"/>
  <c r="I39" i="7"/>
  <c r="G42" i="7"/>
  <c r="G41" i="7"/>
  <c r="G40" i="7"/>
  <c r="G39" i="7"/>
  <c r="E42" i="7"/>
  <c r="E41" i="7"/>
  <c r="E40" i="7"/>
  <c r="E39" i="7"/>
  <c r="C42" i="7"/>
  <c r="C41" i="7"/>
  <c r="C40" i="7"/>
  <c r="C39" i="7"/>
  <c r="K35" i="7"/>
  <c r="K34" i="7"/>
  <c r="K33" i="7"/>
  <c r="K32" i="7"/>
  <c r="I35" i="7"/>
  <c r="I34" i="7"/>
  <c r="I33" i="7"/>
  <c r="I32" i="7"/>
  <c r="G35" i="7"/>
  <c r="G34" i="7"/>
  <c r="G33" i="7"/>
  <c r="G32" i="7"/>
  <c r="E35" i="7"/>
  <c r="E34" i="7"/>
  <c r="E33" i="7"/>
  <c r="E32" i="7"/>
  <c r="C35" i="7"/>
  <c r="C34" i="7"/>
  <c r="C33" i="7"/>
  <c r="C300" i="9"/>
  <c r="J299" i="9"/>
  <c r="K299" i="9" s="1"/>
  <c r="C298" i="9"/>
  <c r="C297" i="9"/>
  <c r="F289" i="9"/>
  <c r="E289" i="9"/>
  <c r="D289" i="9"/>
  <c r="C289" i="9"/>
  <c r="B289" i="9"/>
  <c r="G287" i="9"/>
  <c r="G286" i="9"/>
  <c r="G285" i="9"/>
  <c r="G284" i="9"/>
  <c r="C275" i="9"/>
  <c r="J274" i="9"/>
  <c r="K274" i="9" s="1"/>
  <c r="C273" i="9"/>
  <c r="C272" i="9"/>
  <c r="F264" i="9"/>
  <c r="E264" i="9"/>
  <c r="D264" i="9"/>
  <c r="C264" i="9"/>
  <c r="B264" i="9"/>
  <c r="G262" i="9"/>
  <c r="G261" i="9"/>
  <c r="G260" i="9"/>
  <c r="G259" i="9"/>
  <c r="C250" i="9"/>
  <c r="J249" i="9"/>
  <c r="K249" i="9" s="1"/>
  <c r="C248" i="9"/>
  <c r="C247" i="9"/>
  <c r="F239" i="9"/>
  <c r="E239" i="9"/>
  <c r="D239" i="9"/>
  <c r="C239" i="9"/>
  <c r="B239" i="9"/>
  <c r="G237" i="9"/>
  <c r="G236" i="9"/>
  <c r="G235" i="9"/>
  <c r="G234" i="9"/>
  <c r="C225" i="9"/>
  <c r="J224" i="9"/>
  <c r="K224" i="9" s="1"/>
  <c r="C223" i="9"/>
  <c r="C222" i="9"/>
  <c r="F214" i="9"/>
  <c r="E214" i="9"/>
  <c r="D214" i="9"/>
  <c r="C214" i="9"/>
  <c r="B214" i="9"/>
  <c r="G212" i="9"/>
  <c r="G211" i="9"/>
  <c r="G210" i="9"/>
  <c r="G209" i="9"/>
  <c r="C200" i="9"/>
  <c r="J199" i="9"/>
  <c r="K199" i="9" s="1"/>
  <c r="C198" i="9"/>
  <c r="C197" i="9"/>
  <c r="F189" i="9"/>
  <c r="E189" i="9"/>
  <c r="D189" i="9"/>
  <c r="C189" i="9"/>
  <c r="B189" i="9"/>
  <c r="G187" i="9"/>
  <c r="G186" i="9"/>
  <c r="G185" i="9"/>
  <c r="G184" i="9"/>
  <c r="C175" i="9"/>
  <c r="J174" i="9"/>
  <c r="K174" i="9" s="1"/>
  <c r="C173" i="9"/>
  <c r="C172" i="9"/>
  <c r="F164" i="9"/>
  <c r="E164" i="9"/>
  <c r="D164" i="9"/>
  <c r="C164" i="9"/>
  <c r="B164" i="9"/>
  <c r="G162" i="9"/>
  <c r="G161" i="9"/>
  <c r="G160" i="9"/>
  <c r="G159" i="9"/>
  <c r="C150" i="9"/>
  <c r="J149" i="9"/>
  <c r="K149" i="9" s="1"/>
  <c r="C148" i="9"/>
  <c r="C147" i="9"/>
  <c r="F139" i="9"/>
  <c r="E139" i="9"/>
  <c r="D139" i="9"/>
  <c r="C139" i="9"/>
  <c r="B139" i="9"/>
  <c r="G137" i="9"/>
  <c r="G136" i="9"/>
  <c r="G135" i="9"/>
  <c r="G134" i="9"/>
  <c r="C125" i="9"/>
  <c r="J124" i="9"/>
  <c r="K124" i="9" s="1"/>
  <c r="C123" i="9"/>
  <c r="C122" i="9"/>
  <c r="F114" i="9"/>
  <c r="E114" i="9"/>
  <c r="D114" i="9"/>
  <c r="C114" i="9"/>
  <c r="B114" i="9"/>
  <c r="G112" i="9"/>
  <c r="G111" i="9"/>
  <c r="G110" i="9"/>
  <c r="G109" i="9"/>
  <c r="C100" i="9"/>
  <c r="J99" i="9"/>
  <c r="K99" i="9" s="1"/>
  <c r="C98" i="9"/>
  <c r="C97" i="9"/>
  <c r="F89" i="9"/>
  <c r="E89" i="9"/>
  <c r="D89" i="9"/>
  <c r="C89" i="9"/>
  <c r="B89" i="9"/>
  <c r="G87" i="9"/>
  <c r="G86" i="9"/>
  <c r="G85" i="9"/>
  <c r="G84" i="9"/>
  <c r="C75" i="9"/>
  <c r="J74" i="9"/>
  <c r="K74" i="9" s="1"/>
  <c r="C73" i="9"/>
  <c r="C72" i="9"/>
  <c r="F64" i="9"/>
  <c r="E64" i="9"/>
  <c r="D64" i="9"/>
  <c r="C64" i="9"/>
  <c r="B64" i="9"/>
  <c r="G62" i="9"/>
  <c r="G61" i="9"/>
  <c r="G60" i="9"/>
  <c r="G59" i="9"/>
  <c r="C50" i="9"/>
  <c r="J49" i="9"/>
  <c r="K49" i="9" s="1"/>
  <c r="C48" i="9"/>
  <c r="C47" i="9"/>
  <c r="F39" i="9"/>
  <c r="E39" i="9"/>
  <c r="D39" i="9"/>
  <c r="C39" i="9"/>
  <c r="B39" i="9"/>
  <c r="G37" i="9"/>
  <c r="G36" i="9"/>
  <c r="G35" i="9"/>
  <c r="G34" i="9"/>
  <c r="C25" i="9"/>
  <c r="J24" i="9"/>
  <c r="K24" i="9" s="1"/>
  <c r="C23" i="9"/>
  <c r="C22" i="9"/>
  <c r="F14" i="9"/>
  <c r="E14" i="9"/>
  <c r="D14" i="9"/>
  <c r="C14" i="9"/>
  <c r="B14" i="9"/>
  <c r="G12" i="9"/>
  <c r="G11" i="9"/>
  <c r="G10" i="9"/>
  <c r="G9" i="9"/>
  <c r="C2" i="9"/>
  <c r="A18" i="13" l="1"/>
  <c r="C18" i="13"/>
  <c r="C19" i="13"/>
  <c r="A19" i="13"/>
  <c r="B10" i="13"/>
  <c r="B9" i="13"/>
  <c r="I196" i="9"/>
  <c r="I246" i="9"/>
  <c r="I296" i="9"/>
  <c r="I221" i="9"/>
  <c r="I220" i="9"/>
  <c r="I146" i="9"/>
  <c r="I170" i="9"/>
  <c r="I271" i="9"/>
  <c r="I295" i="9"/>
  <c r="I270" i="9"/>
  <c r="I171" i="9"/>
  <c r="I245" i="9"/>
  <c r="J245" i="9" s="1"/>
  <c r="I46" i="9"/>
  <c r="I121" i="9"/>
  <c r="I195" i="9"/>
  <c r="J195" i="9" s="1"/>
  <c r="I96" i="9"/>
  <c r="I70" i="9"/>
  <c r="I145" i="9"/>
  <c r="I120" i="9"/>
  <c r="I21" i="9"/>
  <c r="I45" i="9"/>
  <c r="I95" i="9"/>
  <c r="I71" i="9"/>
  <c r="I20" i="9"/>
  <c r="J220" i="9" l="1"/>
  <c r="J295" i="9"/>
  <c r="J145" i="9"/>
  <c r="J170" i="9"/>
  <c r="J45" i="9"/>
  <c r="J70" i="9"/>
  <c r="J120" i="9"/>
  <c r="J270" i="9"/>
  <c r="J20" i="9"/>
  <c r="J95" i="9"/>
  <c r="F274" i="9" l="1"/>
  <c r="F200" i="9"/>
  <c r="F75" i="9"/>
  <c r="F250" i="9"/>
  <c r="F199" i="9"/>
  <c r="F74" i="9"/>
  <c r="F300" i="9"/>
  <c r="F249" i="9"/>
  <c r="F175" i="9"/>
  <c r="F124" i="9"/>
  <c r="F50" i="9"/>
  <c r="F299" i="9"/>
  <c r="F225" i="9"/>
  <c r="F174" i="9"/>
  <c r="F100" i="9"/>
  <c r="F49" i="9"/>
  <c r="F275" i="9"/>
  <c r="F224" i="9"/>
  <c r="F150" i="9"/>
  <c r="F99" i="9"/>
  <c r="F25" i="9"/>
  <c r="F149" i="9"/>
  <c r="F24" i="9"/>
  <c r="F125" i="9"/>
  <c r="C53" i="8" l="1"/>
  <c r="C52" i="8"/>
  <c r="C51" i="8"/>
  <c r="C35" i="8"/>
  <c r="C34" i="8"/>
  <c r="C33" i="8"/>
  <c r="C32" i="8"/>
  <c r="C29" i="8"/>
  <c r="C28" i="8"/>
  <c r="C27" i="8"/>
  <c r="C26" i="8"/>
  <c r="C21" i="8"/>
  <c r="C22" i="8"/>
  <c r="C23" i="8"/>
  <c r="C20" i="8"/>
  <c r="D296" i="9" l="1"/>
  <c r="D271" i="9"/>
  <c r="D246" i="9"/>
  <c r="D221" i="9"/>
  <c r="D196" i="9"/>
  <c r="D171" i="9"/>
  <c r="D146" i="9"/>
  <c r="D121" i="9"/>
  <c r="D96" i="9"/>
  <c r="D71" i="9"/>
  <c r="D46" i="9"/>
  <c r="D21" i="9"/>
  <c r="C296" i="9"/>
  <c r="D288" i="9"/>
  <c r="C221" i="9"/>
  <c r="D213" i="9"/>
  <c r="C146" i="9"/>
  <c r="D138" i="9"/>
  <c r="C121" i="9"/>
  <c r="D113" i="9"/>
  <c r="C71" i="9"/>
  <c r="D63" i="9"/>
  <c r="B296" i="9"/>
  <c r="C288" i="9"/>
  <c r="B271" i="9"/>
  <c r="C263" i="9"/>
  <c r="B246" i="9"/>
  <c r="C238" i="9"/>
  <c r="B221" i="9"/>
  <c r="C213" i="9"/>
  <c r="B196" i="9"/>
  <c r="C188" i="9"/>
  <c r="B171" i="9"/>
  <c r="C163" i="9"/>
  <c r="B146" i="9"/>
  <c r="C138" i="9"/>
  <c r="B121" i="9"/>
  <c r="C113" i="9"/>
  <c r="B96" i="9"/>
  <c r="C88" i="9"/>
  <c r="B71" i="9"/>
  <c r="C63" i="9"/>
  <c r="B46" i="9"/>
  <c r="C38" i="9"/>
  <c r="B21" i="9"/>
  <c r="C13" i="9"/>
  <c r="B38" i="9"/>
  <c r="B13" i="9"/>
  <c r="C246" i="9"/>
  <c r="D238" i="9"/>
  <c r="C46" i="9"/>
  <c r="D38" i="9"/>
  <c r="B288" i="9"/>
  <c r="B263" i="9"/>
  <c r="B238" i="9"/>
  <c r="B213" i="9"/>
  <c r="B188" i="9"/>
  <c r="B163" i="9"/>
  <c r="B138" i="9"/>
  <c r="B113" i="9"/>
  <c r="B88" i="9"/>
  <c r="B63" i="9"/>
  <c r="C271" i="9"/>
  <c r="D263" i="9"/>
  <c r="C196" i="9"/>
  <c r="D188" i="9"/>
  <c r="C171" i="9"/>
  <c r="D163" i="9"/>
  <c r="C96" i="9"/>
  <c r="D88" i="9"/>
  <c r="C21" i="9"/>
  <c r="D13" i="9"/>
  <c r="F288" i="9"/>
  <c r="F263" i="9"/>
  <c r="F238" i="9"/>
  <c r="F213" i="9"/>
  <c r="F188" i="9"/>
  <c r="F163" i="9"/>
  <c r="F138" i="9"/>
  <c r="F113" i="9"/>
  <c r="F88" i="9"/>
  <c r="F63" i="9"/>
  <c r="F38" i="9"/>
  <c r="F13" i="9"/>
  <c r="G294" i="9"/>
  <c r="G269" i="9"/>
  <c r="G244" i="9"/>
  <c r="G219" i="9"/>
  <c r="G194" i="9"/>
  <c r="G169" i="9"/>
  <c r="G144" i="9"/>
  <c r="G119" i="9"/>
  <c r="G94" i="9"/>
  <c r="G69" i="9"/>
  <c r="G44" i="9"/>
  <c r="G19" i="9"/>
  <c r="G293" i="9"/>
  <c r="G218" i="9"/>
  <c r="G143" i="9"/>
  <c r="G118" i="9"/>
  <c r="G68" i="9"/>
  <c r="G292" i="9"/>
  <c r="G267" i="9"/>
  <c r="G242" i="9"/>
  <c r="G217" i="9"/>
  <c r="G192" i="9"/>
  <c r="G167" i="9"/>
  <c r="G142" i="9"/>
  <c r="G117" i="9"/>
  <c r="G92" i="9"/>
  <c r="G67" i="9"/>
  <c r="G42" i="9"/>
  <c r="G17" i="9"/>
  <c r="G45" i="9"/>
  <c r="G268" i="9"/>
  <c r="G243" i="9"/>
  <c r="G93" i="9"/>
  <c r="G43" i="9"/>
  <c r="G295" i="9"/>
  <c r="G270" i="9"/>
  <c r="G245" i="9"/>
  <c r="G220" i="9"/>
  <c r="G195" i="9"/>
  <c r="G170" i="9"/>
  <c r="G145" i="9"/>
  <c r="G120" i="9"/>
  <c r="G95" i="9"/>
  <c r="G70" i="9"/>
  <c r="G20" i="9"/>
  <c r="G193" i="9"/>
  <c r="G168" i="9"/>
  <c r="G18" i="9"/>
  <c r="E296" i="9"/>
  <c r="E263" i="9"/>
  <c r="E171" i="9"/>
  <c r="E138" i="9"/>
  <c r="E46" i="9"/>
  <c r="E13" i="9"/>
  <c r="E288" i="9"/>
  <c r="E163" i="9"/>
  <c r="E271" i="9"/>
  <c r="E238" i="9"/>
  <c r="E146" i="9"/>
  <c r="E113" i="9"/>
  <c r="E21" i="9"/>
  <c r="E38" i="9"/>
  <c r="E246" i="9"/>
  <c r="E213" i="9"/>
  <c r="E121" i="9"/>
  <c r="E88" i="9"/>
  <c r="E71" i="9"/>
  <c r="E221" i="9"/>
  <c r="E188" i="9"/>
  <c r="E96" i="9"/>
  <c r="E63" i="9"/>
  <c r="E196" i="9"/>
  <c r="C49" i="9" l="1"/>
  <c r="J50" i="9" s="1"/>
  <c r="G48" i="9" s="1"/>
  <c r="C149" i="9"/>
  <c r="J150" i="9" s="1"/>
  <c r="G148" i="9" s="1"/>
  <c r="C249" i="9"/>
  <c r="J250" i="9" s="1"/>
  <c r="G248" i="9" s="1"/>
  <c r="C74" i="9"/>
  <c r="J75" i="9" s="1"/>
  <c r="G73" i="9" s="1"/>
  <c r="C174" i="9"/>
  <c r="J175" i="9" s="1"/>
  <c r="G173" i="9" s="1"/>
  <c r="C274" i="9"/>
  <c r="J275" i="9" s="1"/>
  <c r="G273" i="9" s="1"/>
  <c r="C99" i="9"/>
  <c r="J100" i="9" s="1"/>
  <c r="G98" i="9" s="1"/>
  <c r="C199" i="9"/>
  <c r="J200" i="9" s="1"/>
  <c r="G198" i="9" s="1"/>
  <c r="C299" i="9"/>
  <c r="J300" i="9" s="1"/>
  <c r="G298" i="9" s="1"/>
  <c r="C24" i="9"/>
  <c r="J25" i="9" s="1"/>
  <c r="G23" i="9" s="1"/>
  <c r="C124" i="9"/>
  <c r="J125" i="9" s="1"/>
  <c r="G123" i="9" s="1"/>
  <c r="C224" i="9"/>
  <c r="J225" i="9" s="1"/>
  <c r="G223" i="9" s="1"/>
  <c r="G172" i="9"/>
  <c r="G175" i="9" s="1"/>
  <c r="G147" i="9"/>
  <c r="G297" i="9"/>
  <c r="G300" i="9" s="1"/>
  <c r="G97" i="9"/>
  <c r="G100" i="9" s="1"/>
  <c r="G247" i="9"/>
  <c r="G250" i="9" s="1"/>
  <c r="G47" i="9"/>
  <c r="G50" i="9" s="1"/>
  <c r="G72" i="9"/>
  <c r="G122" i="9"/>
  <c r="G125" i="9" s="1"/>
  <c r="G272" i="9"/>
  <c r="G197" i="9"/>
  <c r="G200" i="9" s="1"/>
  <c r="G222" i="9"/>
  <c r="G225" i="9" s="1"/>
  <c r="G22" i="9"/>
  <c r="G22" i="7"/>
  <c r="B10" i="15" l="1"/>
  <c r="B11" i="15"/>
  <c r="C16" i="13"/>
  <c r="A16" i="13"/>
  <c r="G25" i="9"/>
  <c r="B36" i="13"/>
  <c r="B33" i="15" s="1"/>
  <c r="B37" i="13"/>
  <c r="B34" i="15" s="1"/>
  <c r="G74" i="9"/>
  <c r="G75" i="9"/>
  <c r="G149" i="9"/>
  <c r="G150" i="9"/>
  <c r="G274" i="9"/>
  <c r="G275" i="9"/>
  <c r="G224" i="9"/>
  <c r="G226" i="9" s="1"/>
  <c r="G99" i="9"/>
  <c r="G101" i="9" s="1"/>
  <c r="G299" i="9"/>
  <c r="G301" i="9" s="1"/>
  <c r="G199" i="9"/>
  <c r="G201" i="9" s="1"/>
  <c r="G174" i="9"/>
  <c r="G176" i="9" s="1"/>
  <c r="G249" i="9"/>
  <c r="G251" i="9" s="1"/>
  <c r="G49" i="9"/>
  <c r="G51" i="9" s="1"/>
  <c r="G124" i="9"/>
  <c r="G126" i="9" s="1"/>
  <c r="G24" i="9"/>
  <c r="K44" i="7"/>
  <c r="M35" i="7"/>
  <c r="M41" i="7"/>
  <c r="M42" i="7"/>
  <c r="M40" i="7"/>
  <c r="M34" i="7"/>
  <c r="M32" i="7"/>
  <c r="C44" i="7"/>
  <c r="E44" i="7"/>
  <c r="I44" i="7"/>
  <c r="G44" i="7"/>
  <c r="M33" i="7"/>
  <c r="M39" i="7"/>
  <c r="B4" i="15" l="1"/>
  <c r="A6" i="15" s="1"/>
  <c r="B30" i="13"/>
  <c r="A32" i="13" s="1"/>
  <c r="B12" i="15"/>
  <c r="B13" i="15" s="1"/>
  <c r="B38" i="13"/>
  <c r="B35" i="15" s="1"/>
  <c r="B36" i="15" s="1"/>
  <c r="B43" i="15" s="1"/>
  <c r="B47" i="15" s="1"/>
  <c r="C14" i="13"/>
  <c r="A14" i="13"/>
  <c r="G151" i="9"/>
  <c r="G276" i="9"/>
  <c r="G76" i="9"/>
  <c r="M44" i="7"/>
  <c r="B6" i="15" l="1"/>
  <c r="B24" i="15" s="1"/>
  <c r="A20" i="15"/>
  <c r="B19" i="15"/>
  <c r="B25" i="15" s="1"/>
  <c r="B39" i="13"/>
  <c r="B45" i="13" s="1"/>
  <c r="B51" i="13" s="1"/>
  <c r="B23" i="13"/>
  <c r="A25" i="13" s="1"/>
  <c r="B32" i="13"/>
  <c r="B50" i="13" s="1"/>
  <c r="G26" i="9"/>
  <c r="A52" i="13" l="1"/>
  <c r="A46" i="13"/>
  <c r="A26" i="15"/>
  <c r="B26" i="15"/>
  <c r="B52" i="13"/>
  <c r="A54" i="13" s="1"/>
  <c r="B25" i="13"/>
  <c r="B46" i="15" l="1"/>
  <c r="B54" i="13" s="1"/>
  <c r="C54" i="13" s="1"/>
  <c r="D2" i="6"/>
  <c r="A82" i="6"/>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alcChain>
</file>

<file path=xl/sharedStrings.xml><?xml version="1.0" encoding="utf-8"?>
<sst xmlns="http://schemas.openxmlformats.org/spreadsheetml/2006/main" count="901" uniqueCount="344">
  <si>
    <t>2 &lt; 3 Jahre</t>
  </si>
  <si>
    <t>3 &lt; Schuleintritt</t>
  </si>
  <si>
    <t>ab Schuleintritt</t>
  </si>
  <si>
    <t>bis 25 Std.</t>
  </si>
  <si>
    <t>mehr als 25 bis zu 35 Std.</t>
  </si>
  <si>
    <t>mehr als 35 bis unter 45 Std.</t>
  </si>
  <si>
    <t>ab 45 Std. und mehr</t>
  </si>
  <si>
    <t>Tatsächliche Kinderzahl:</t>
  </si>
  <si>
    <t>davon I-Kinder:</t>
  </si>
  <si>
    <t>rechnerische Gruppengröße nach § 25d HKJGB:</t>
  </si>
  <si>
    <t>Durchschnittliche Betreuungszeit aller Kinder am Stichtag</t>
  </si>
  <si>
    <t>rechnerische Fachkraftstunden:</t>
  </si>
  <si>
    <t>im Sinne von Ziff. 4.6 aufzustocken:</t>
  </si>
  <si>
    <t>Mindestpersonalbedarf ohne Integration:</t>
  </si>
  <si>
    <t>Integrationsstunden (Regelfall):</t>
  </si>
  <si>
    <t>Angaben zur Tageseinrichtung:</t>
  </si>
  <si>
    <t>Angaben zum Träger:</t>
  </si>
  <si>
    <t>Einr.-Nr.:</t>
  </si>
  <si>
    <t>Träger-Nr.:</t>
  </si>
  <si>
    <t>Name:</t>
  </si>
  <si>
    <t xml:space="preserve"> </t>
  </si>
  <si>
    <t>Straße, Nr.:</t>
  </si>
  <si>
    <t>PLZ, Ort:</t>
  </si>
  <si>
    <t>Telefon:</t>
  </si>
  <si>
    <t>Fax:</t>
  </si>
  <si>
    <t>E-Mail:</t>
  </si>
  <si>
    <t>2. Angaben zur Betriebserlaubnis</t>
  </si>
  <si>
    <t>Alter von</t>
  </si>
  <si>
    <t>Alter bis</t>
  </si>
  <si>
    <t>Anzahl Plätze</t>
  </si>
  <si>
    <t>Einrichtungsteil A</t>
  </si>
  <si>
    <t>Einrichtungsteil B</t>
  </si>
  <si>
    <t>Einrichtungsteil C</t>
  </si>
  <si>
    <t>von</t>
  </si>
  <si>
    <t>bis</t>
  </si>
  <si>
    <t xml:space="preserve">Sonstige Regelungen:                                                                </t>
  </si>
  <si>
    <t>Ort, Datum</t>
  </si>
  <si>
    <t xml:space="preserve">Rechtsverbindliche Unterschrift des Trägers </t>
  </si>
  <si>
    <t>Stempel</t>
  </si>
  <si>
    <t>Name, Vorname</t>
  </si>
  <si>
    <t>Ausbildung</t>
  </si>
  <si>
    <t>Funktion</t>
  </si>
  <si>
    <t>Bei Bedarf weiteres Blatt als Anlage beifügen</t>
  </si>
  <si>
    <t>1 &lt; 2 Jahre</t>
  </si>
  <si>
    <t>0 &lt; 1 Jahr</t>
  </si>
  <si>
    <t>rechn. Gruppengröße</t>
  </si>
  <si>
    <t>Anzahl der Kinder im Alter von (ohne I-Kinder) nach Betreuungszeiten:</t>
  </si>
  <si>
    <t>Anzahl der I-Kinder im Alter von nach Betreuungszeiten:</t>
  </si>
  <si>
    <t>Bezeichnung Gruppe 1:</t>
  </si>
  <si>
    <t>Bezeichnung Gruppe 2:</t>
  </si>
  <si>
    <t>Bezeichnung Gruppe 3:</t>
  </si>
  <si>
    <t>Bezeichnung Gruppe 4:</t>
  </si>
  <si>
    <t>Bezeichnung Gruppe 5:</t>
  </si>
  <si>
    <t>Bezeichnung Gruppe 6:</t>
  </si>
  <si>
    <t>Bezeichnung Gruppe 7:</t>
  </si>
  <si>
    <t>Bezeichnung Gruppe 8:</t>
  </si>
  <si>
    <t>Bezeichnung Gruppe 9:</t>
  </si>
  <si>
    <t>Bezeichnung Gruppe 10:</t>
  </si>
  <si>
    <t>Bezeichnung Gruppe 11:</t>
  </si>
  <si>
    <t>Bezeichnung Gruppe 12:</t>
  </si>
  <si>
    <t xml:space="preserve">Einr.-Nr.: </t>
  </si>
  <si>
    <t>Gesamt:</t>
  </si>
  <si>
    <t>Eingang Fachbereich Jugend, Landkreis Kassel (Poststempel):</t>
  </si>
  <si>
    <t>Anzahl Einzelfallregelungen:</t>
  </si>
  <si>
    <t>Summe:</t>
  </si>
  <si>
    <r>
      <t>Anzahl max. U2-Plätze</t>
    </r>
    <r>
      <rPr>
        <sz val="8"/>
        <color theme="1"/>
        <rFont val="Arial"/>
        <family val="2"/>
      </rPr>
      <t xml:space="preserve"> (voll. 2. Lbm. - voll. 2. Lbj.), siehe Konzeption</t>
    </r>
  </si>
  <si>
    <r>
      <t xml:space="preserve">Täglich </t>
    </r>
    <r>
      <rPr>
        <sz val="8"/>
        <color theme="1"/>
        <rFont val="Arial"/>
        <family val="2"/>
      </rPr>
      <t>(Montag bis Freitag)</t>
    </r>
  </si>
  <si>
    <t>Kinder bis zum vollendeten dritten Lebensjahr</t>
  </si>
  <si>
    <t>Kinder vom vollendeten 3. LJ bis Schuleintritt</t>
  </si>
  <si>
    <t>Kinder ab Schuleintritt</t>
  </si>
  <si>
    <t>mehr als 35 Stunden bis unter 45 Stunden</t>
  </si>
  <si>
    <t>45 Stunden und mehr</t>
  </si>
  <si>
    <t>a) Fachkraftfaktor (FKF)</t>
  </si>
  <si>
    <r>
      <rPr>
        <b/>
        <sz val="12"/>
        <color theme="1"/>
        <rFont val="Arial"/>
        <family val="2"/>
      </rPr>
      <t>c) Fachkraftstunden (FKSTD)</t>
    </r>
    <r>
      <rPr>
        <sz val="12"/>
        <color theme="1"/>
        <rFont val="Arial"/>
        <family val="2"/>
      </rPr>
      <t xml:space="preserve"> - Produkt aus FKF und BMW</t>
    </r>
  </si>
  <si>
    <r>
      <t>b) Betreuungsmittelwert (BMW)</t>
    </r>
    <r>
      <rPr>
        <sz val="12"/>
        <color theme="1"/>
        <rFont val="Arial"/>
        <family val="2"/>
      </rPr>
      <t xml:space="preserve"> bei Betreuungszeit</t>
    </r>
  </si>
  <si>
    <t>für Kinder bis zum vollendeten dritten Lebensjahr</t>
  </si>
  <si>
    <t>für Kinder vom vollendeten 3. LJ bis Schuleintritt</t>
  </si>
  <si>
    <t>für Kinder ab Schuleintritt</t>
  </si>
  <si>
    <t>Anrechnungsfaktoren</t>
  </si>
  <si>
    <t>Kinder vom vollendeten 2. LJ bis vollendeten 3. LJ</t>
  </si>
  <si>
    <t>Kinder bis zum vollendeten 2. LJ</t>
  </si>
  <si>
    <t>Berechnung der Gruppengröße nach § 25d HKJGB</t>
  </si>
  <si>
    <t>Berechnung des personellen Mindesbedarfs nach § 25c (2) HKJGB</t>
  </si>
  <si>
    <t>Zuschlagsfaktor</t>
  </si>
  <si>
    <r>
      <t xml:space="preserve">Ausfallzeiten </t>
    </r>
    <r>
      <rPr>
        <sz val="12"/>
        <color theme="1"/>
        <rFont val="Arial"/>
        <family val="2"/>
      </rPr>
      <t>(§ 25c (1) HKJGB)</t>
    </r>
  </si>
  <si>
    <t>Gruppengröße nach Ziffer 4.5 Integrationsvereinbarung</t>
  </si>
  <si>
    <t>Anrechnungsfaktoren für Integrationskinder</t>
  </si>
  <si>
    <t>bis zu 25 Stunden</t>
  </si>
  <si>
    <t>mehr als 25 Stunden bis zu 35 Stunden</t>
  </si>
  <si>
    <t>Kinder ab vollendeten dritten Lebensjahr</t>
  </si>
  <si>
    <t>Zuschlagsfaktor ab 01.08.2020</t>
  </si>
  <si>
    <t>Zuschlagsfaktor Bestandsschutz § 57 HKJGB</t>
  </si>
  <si>
    <r>
      <rPr>
        <b/>
        <sz val="12"/>
        <color theme="1"/>
        <rFont val="Arial"/>
        <family val="2"/>
      </rPr>
      <t>Leitungstätigkeit</t>
    </r>
    <r>
      <rPr>
        <sz val="12"/>
        <color theme="1"/>
        <rFont val="Arial"/>
        <family val="2"/>
      </rPr>
      <t xml:space="preserve"> (§ 25c (3) HKJGB)</t>
    </r>
  </si>
  <si>
    <t>Führungszeugnis</t>
  </si>
  <si>
    <t>Ausfülldatum abzgl. 5 Jahre</t>
  </si>
  <si>
    <r>
      <rPr>
        <b/>
        <sz val="12"/>
        <color theme="1"/>
        <rFont val="Arial"/>
        <family val="2"/>
      </rPr>
      <t>Bestandschutz</t>
    </r>
    <r>
      <rPr>
        <sz val="12"/>
        <color theme="1"/>
        <rFont val="Arial"/>
        <family val="2"/>
      </rPr>
      <t xml:space="preserve"> nach § 57 HKJGB</t>
    </r>
  </si>
  <si>
    <t>Meldung nach § 47 SGB VIII</t>
  </si>
  <si>
    <t>- Ausfüll- und Bearbeitungshinweise -</t>
  </si>
  <si>
    <t>Beispiel</t>
  </si>
  <si>
    <t>Allgemein</t>
  </si>
  <si>
    <t>Fachkräfte nach § 25b Abs. 2 Satz 1 Nr. 6 HKJGB</t>
  </si>
  <si>
    <t>Maximaler Prozentsatz</t>
  </si>
  <si>
    <t>X</t>
  </si>
  <si>
    <r>
      <t xml:space="preserve">Registerkarte </t>
    </r>
    <r>
      <rPr>
        <b/>
        <sz val="14"/>
        <color theme="1"/>
        <rFont val="Arial"/>
        <family val="2"/>
      </rPr>
      <t>Rahmen</t>
    </r>
  </si>
  <si>
    <r>
      <t xml:space="preserve">Registerkarte </t>
    </r>
    <r>
      <rPr>
        <b/>
        <sz val="14"/>
        <color theme="1"/>
        <rFont val="Arial"/>
        <family val="2"/>
      </rPr>
      <t>Gruppen</t>
    </r>
  </si>
  <si>
    <r>
      <t xml:space="preserve">Registerkarte </t>
    </r>
    <r>
      <rPr>
        <b/>
        <sz val="14"/>
        <color theme="1"/>
        <rFont val="Arial"/>
        <family val="2"/>
      </rPr>
      <t>Personal</t>
    </r>
  </si>
  <si>
    <t>Gütigkeit der Betriebserlaubnis zum:</t>
  </si>
  <si>
    <t>Vertretungsberechtigte/r:</t>
  </si>
  <si>
    <r>
      <t xml:space="preserve">Registerkarte </t>
    </r>
    <r>
      <rPr>
        <b/>
        <sz val="14"/>
        <color theme="1"/>
        <rFont val="Arial"/>
        <family val="2"/>
      </rPr>
      <t>Auswertung</t>
    </r>
  </si>
  <si>
    <r>
      <rPr>
        <b/>
        <sz val="12"/>
        <color theme="1"/>
        <rFont val="Arial"/>
        <family val="2"/>
      </rPr>
      <t>Platzsharing:</t>
    </r>
    <r>
      <rPr>
        <sz val="12"/>
        <color theme="1"/>
        <rFont val="Arial"/>
        <family val="2"/>
      </rPr>
      <t xml:space="preserve">
Teilen sich mehrere Kinder einen Platz, gelten diese für die Errechnung des personellen Mindestbedarfs als ein Kind, sofern die Summe der wöchentlichen Betreuungszeiten der einzelnen Kinder 50 Stunden nicht überschreitet. Der Fachkraftfaktor bestimmt sich nach dem Alter des jeweils jüngsten Kindes und der Betreuungsmittelwert nach der Summe der wöchentlichen Betreuungszeiten der einzelnen Kinder.</t>
    </r>
  </si>
  <si>
    <t>Bestand am 31.07.2020 eine gültige Betriebserlaubnis?</t>
  </si>
  <si>
    <r>
      <rPr>
        <b/>
        <sz val="12"/>
        <rFont val="Arial"/>
        <family val="2"/>
      </rPr>
      <t>Vertretungsberechtigte/r (Zelle I12):</t>
    </r>
    <r>
      <rPr>
        <sz val="12"/>
        <rFont val="Arial"/>
        <family val="2"/>
      </rPr>
      <t xml:space="preserve">
Vertretungsberechtigter ist derjenige, der rechtsverbindliche Erklärungen für den Träger abgeben darf.</t>
    </r>
  </si>
  <si>
    <r>
      <rPr>
        <b/>
        <sz val="12"/>
        <color theme="1"/>
        <rFont val="Arial"/>
        <family val="2"/>
      </rPr>
      <t>Gültigkeit der Betriebserlaubnis zum (Zelle I15):</t>
    </r>
    <r>
      <rPr>
        <sz val="12"/>
        <color theme="1"/>
        <rFont val="Arial"/>
        <family val="2"/>
      </rPr>
      <t xml:space="preserve">
Hier bewirkt ein Datum vor dem 01.08.2020 die Prüfung auf Bestandsschutz nach § 57 HKJGB. Ohne Eingabe wird ein Bestandsschutz nicht erkannt. Bei Daten ab dem 01.08.2020 ist eine zusätzliche Eingabe in der nächsten Zeile erforderlich. Geben Sie bitte an, zu welchem Zeitpunkt die aktuelle Betriebserlaubnis Gültigkeit erlangt hat.</t>
    </r>
  </si>
  <si>
    <r>
      <rPr>
        <b/>
        <sz val="12"/>
        <color theme="1"/>
        <rFont val="Arial"/>
        <family val="2"/>
      </rPr>
      <t xml:space="preserve">Stand zum (Zelle F2):
</t>
    </r>
    <r>
      <rPr>
        <sz val="12"/>
        <color theme="1"/>
        <rFont val="Arial"/>
        <family val="2"/>
      </rPr>
      <t>Hier ist zwingend ein Datum einzutragen, da der Vordruck ansonsten keine korrekten Ergebnisse auswirft. Gültig sind nur Daten ab dem 01.08.2020. Der Vordruck berücksichtigt die Gesetzesänderungen zu diesem Zeitpunkt.</t>
    </r>
  </si>
  <si>
    <t xml:space="preserve">Stand zum: </t>
  </si>
  <si>
    <t>1. Angaben zur Tageseinrichtung und zum Träger laut Bescheid HMSI</t>
  </si>
  <si>
    <r>
      <rPr>
        <b/>
        <sz val="12"/>
        <color theme="1"/>
        <rFont val="Arial"/>
        <family val="2"/>
      </rPr>
      <t>Eingewöhnung:</t>
    </r>
    <r>
      <rPr>
        <sz val="12"/>
        <color theme="1"/>
        <rFont val="Arial"/>
        <family val="2"/>
      </rPr>
      <t xml:space="preserve">
Kinder in der </t>
    </r>
    <r>
      <rPr>
        <b/>
        <sz val="12"/>
        <color theme="1"/>
        <rFont val="Arial"/>
        <family val="2"/>
      </rPr>
      <t>Eingewöhnung</t>
    </r>
    <r>
      <rPr>
        <sz val="12"/>
        <color theme="1"/>
        <rFont val="Arial"/>
        <family val="2"/>
      </rPr>
      <t xml:space="preserve"> werden in der Altersgruppe berücksichtigt, für die die Eingewöhnung erfolgt. Bsp.: Eingewöhnung mit 22 Lebensmonaten; Eintrag in Spalte "2 &lt; 3 Jahre".</t>
    </r>
  </si>
  <si>
    <t>Std./Woche</t>
  </si>
  <si>
    <t>Auswertung der gesamten Tageseinrichtung für Kinder</t>
  </si>
  <si>
    <t>Stand zum:</t>
  </si>
  <si>
    <t>4. Angaben zur Öffnungszeiten der Tageseinrichtung insgesamt</t>
  </si>
  <si>
    <t>5. Anzahl der Kinder im Alter von (ohne I-Kinder) nach Betreuungszeiten:</t>
  </si>
  <si>
    <t>6. Anzahl der I-Kinder im Alter von nach Betreuungszeiten:</t>
  </si>
  <si>
    <t>7. Angaben zu den Leitungstätigkeiten</t>
  </si>
  <si>
    <t>3. Angaben zu Kindern vom vollendeten 2. Lebensmonat bis zum vollendeten 2. Lebensjahr</t>
  </si>
  <si>
    <r>
      <t xml:space="preserve">E-Mail-Adresse des Trägers (Zelle I11):
</t>
    </r>
    <r>
      <rPr>
        <sz val="12"/>
        <color theme="1"/>
        <rFont val="Arial"/>
        <family val="2"/>
      </rPr>
      <t xml:space="preserve">Tragen Sie hier die offizielle E-Mail-Adresse des Trägers ein. Diese Adresse wird im Antrag zur Erlaubnis </t>
    </r>
    <r>
      <rPr>
        <i/>
        <sz val="12"/>
        <color theme="1"/>
        <rFont val="Arial"/>
        <family val="2"/>
      </rPr>
      <t xml:space="preserve">und zur Weitergabe für Bürgerinnen und Bürger </t>
    </r>
    <r>
      <rPr>
        <sz val="12"/>
        <color theme="1"/>
        <rFont val="Arial"/>
        <family val="2"/>
      </rPr>
      <t>verwendet.</t>
    </r>
  </si>
  <si>
    <r>
      <rPr>
        <b/>
        <sz val="12"/>
        <color theme="1"/>
        <rFont val="Arial"/>
        <family val="2"/>
      </rPr>
      <t xml:space="preserve">U2-Plätze </t>
    </r>
    <r>
      <rPr>
        <sz val="12"/>
        <color theme="1"/>
        <rFont val="Arial"/>
        <family val="2"/>
      </rPr>
      <t xml:space="preserve">(Plätze für </t>
    </r>
    <r>
      <rPr>
        <u/>
        <sz val="12"/>
        <color theme="1"/>
        <rFont val="Arial"/>
        <family val="2"/>
      </rPr>
      <t>Einjährige</t>
    </r>
    <r>
      <rPr>
        <sz val="12"/>
        <color theme="1"/>
        <rFont val="Arial"/>
        <family val="2"/>
      </rPr>
      <t xml:space="preserve"> Kinder)</t>
    </r>
    <r>
      <rPr>
        <b/>
        <sz val="12"/>
        <color theme="1"/>
        <rFont val="Arial"/>
        <family val="2"/>
      </rPr>
      <t xml:space="preserve"> (Zelle G25):</t>
    </r>
    <r>
      <rPr>
        <sz val="12"/>
        <color theme="1"/>
        <rFont val="Arial"/>
        <family val="2"/>
      </rPr>
      <t xml:space="preserve">
Tragen Sie hier die </t>
    </r>
    <r>
      <rPr>
        <b/>
        <sz val="12"/>
        <color theme="1"/>
        <rFont val="Arial"/>
        <family val="2"/>
      </rPr>
      <t>Platzzahl</t>
    </r>
    <r>
      <rPr>
        <sz val="12"/>
        <color theme="1"/>
        <rFont val="Arial"/>
        <family val="2"/>
      </rPr>
      <t xml:space="preserve"> der vereinbarten Plätze für </t>
    </r>
    <r>
      <rPr>
        <b/>
        <sz val="12"/>
        <color theme="1"/>
        <rFont val="Arial"/>
        <family val="2"/>
      </rPr>
      <t>Einjährige Kinder</t>
    </r>
    <r>
      <rPr>
        <sz val="12"/>
        <color theme="1"/>
        <rFont val="Arial"/>
        <family val="2"/>
      </rPr>
      <t xml:space="preserve"> laut Konzeption ein. Eine Berechnung nach HKJGB (Faktoren) ist </t>
    </r>
    <r>
      <rPr>
        <u/>
        <sz val="12"/>
        <color theme="1"/>
        <rFont val="Arial"/>
        <family val="2"/>
      </rPr>
      <t>nicht</t>
    </r>
    <r>
      <rPr>
        <sz val="12"/>
        <color theme="1"/>
        <rFont val="Arial"/>
        <family val="2"/>
      </rPr>
      <t xml:space="preserve"> vorgesehen.</t>
    </r>
  </si>
  <si>
    <r>
      <rPr>
        <b/>
        <sz val="12"/>
        <color theme="1"/>
        <rFont val="Arial"/>
        <family val="2"/>
      </rPr>
      <t xml:space="preserve">Berufspraktikanten (Fachkräfte nach § 25b Abs. 2 Satz 1 Nr. 3 HKJGB):
</t>
    </r>
    <r>
      <rPr>
        <sz val="12"/>
        <color theme="1"/>
        <rFont val="Arial"/>
        <family val="2"/>
      </rPr>
      <t xml:space="preserve">Personen, die im Rahmen ihrer berufsqualifizierenden Ausbildung oder ihres berufsqualifizierenden Studiengangs ein Anerkennungsjahr absolvieren, können mit bis zu 50 Prozent ihrer wöchentlichen Arbeitszeit auf den personellen Mindestbedarf der Tageseinrichtung angerechnet werden. Bitte tragen Sie in die Spalte F </t>
    </r>
    <r>
      <rPr>
        <i/>
        <sz val="12"/>
        <color theme="1"/>
        <rFont val="Arial"/>
        <family val="2"/>
      </rPr>
      <t>"Wöchentliche Arbeitszeit"</t>
    </r>
    <r>
      <rPr>
        <sz val="12"/>
        <color theme="1"/>
        <rFont val="Arial"/>
        <family val="2"/>
      </rPr>
      <t xml:space="preserve"> die tatsächliche Arbeitszeit laut Vertrag ein. In die Spalten G, I und J dürfen nur 50% dieser Arbeitszeit verteilt werden.</t>
    </r>
  </si>
  <si>
    <r>
      <rPr>
        <b/>
        <sz val="12"/>
        <color theme="1"/>
        <rFont val="Arial"/>
        <family val="2"/>
      </rPr>
      <t>Anzahl Einzelfallregelung (Zellen C26 u. a.):</t>
    </r>
    <r>
      <rPr>
        <sz val="12"/>
        <color theme="1"/>
        <rFont val="Arial"/>
        <family val="2"/>
      </rPr>
      <t xml:space="preserve">
Die genehmigten Einzelfallregelungen sind gruppenbezogen anzugeben.</t>
    </r>
  </si>
  <si>
    <t>davon Integration 
laut Bescheid 
FB Soziales</t>
  </si>
  <si>
    <t>2.1.  Angaben zum pädagogischen Personal (§ 25c i. V. m. § 25b HKJGB):</t>
  </si>
  <si>
    <t>Führungs-zeugnis vom</t>
  </si>
  <si>
    <r>
      <t xml:space="preserve">2.2. Angaben zu weiteren regelmäßig anwesenden Personen </t>
    </r>
    <r>
      <rPr>
        <b/>
        <u/>
        <sz val="11"/>
        <color theme="1"/>
        <rFont val="Arial"/>
        <family val="2"/>
      </rPr>
      <t>nicht</t>
    </r>
    <r>
      <rPr>
        <b/>
        <sz val="11"/>
        <color theme="1"/>
        <rFont val="Arial"/>
        <family val="2"/>
      </rPr>
      <t xml:space="preserve"> nach § 25c i. V. m. § 25b HKJGB (z.B. Ehrenamtliche, 
       Reinigungskräfte, …) in der Einrichtung:</t>
    </r>
  </si>
  <si>
    <r>
      <rPr>
        <b/>
        <sz val="12"/>
        <color theme="1"/>
        <rFont val="Arial"/>
        <family val="2"/>
      </rPr>
      <t>Datenschutz:</t>
    </r>
    <r>
      <rPr>
        <sz val="12"/>
        <color theme="1"/>
        <rFont val="Arial"/>
        <family val="2"/>
      </rPr>
      <t xml:space="preserve">
Die in diesem Bogen erhobenen personenbezogenen Daten sind verpflichtende Angaben nach § 47 SGB VIII in Verbindung mit den §§ 15 und 18  HKJGB. Sie werden ausschließlich zum Zweck der Aufgabenerfüllung zum Schutz von Kindern in Tageseinrichtungen verwendet und ggf. in einem automatisierten Verfahren gespeichert. Die betroffenen Personen sind hiervon in geeigneter Weise in Kenntnis zu setzen.</t>
    </r>
  </si>
  <si>
    <r>
      <rPr>
        <b/>
        <sz val="12"/>
        <color theme="1"/>
        <rFont val="Arial"/>
        <family val="2"/>
      </rPr>
      <t>Ausfüllbare Felder:</t>
    </r>
    <r>
      <rPr>
        <sz val="12"/>
        <color theme="1"/>
        <rFont val="Arial"/>
        <family val="2"/>
      </rPr>
      <t xml:space="preserve">
In den Registern </t>
    </r>
    <r>
      <rPr>
        <i/>
        <sz val="12"/>
        <color theme="1"/>
        <rFont val="Arial"/>
        <family val="2"/>
      </rPr>
      <t>"Rahmen"</t>
    </r>
    <r>
      <rPr>
        <sz val="12"/>
        <color theme="1"/>
        <rFont val="Arial"/>
        <family val="2"/>
      </rPr>
      <t xml:space="preserve"> und </t>
    </r>
    <r>
      <rPr>
        <i/>
        <sz val="12"/>
        <color theme="1"/>
        <rFont val="Arial"/>
        <family val="2"/>
      </rPr>
      <t>"Gruppen"</t>
    </r>
    <r>
      <rPr>
        <sz val="12"/>
        <color theme="1"/>
        <rFont val="Arial"/>
        <family val="2"/>
      </rPr>
      <t xml:space="preserve"> sind nur die farbig hinterlegten Felder ausfüllbar. Die übrigen Felder sind gesperrt.</t>
    </r>
  </si>
  <si>
    <r>
      <rPr>
        <b/>
        <sz val="12"/>
        <color theme="1"/>
        <rFont val="Arial"/>
        <family val="2"/>
      </rPr>
      <t>Führungszeugnisse:</t>
    </r>
    <r>
      <rPr>
        <sz val="12"/>
        <color theme="1"/>
        <rFont val="Arial"/>
        <family val="2"/>
      </rPr>
      <t xml:space="preserve">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Führungszeugnisse sind von dem Träger der Einrichtung in regelmäßigen Abständen erneut anzufordern und zu prüfen. </t>
    </r>
    <r>
      <rPr>
        <b/>
        <sz val="12"/>
        <color theme="1"/>
        <rFont val="Arial"/>
        <family val="2"/>
      </rPr>
      <t>Bitte keine Führungszeugnisse als Anlage beifügen (§ 72a Abs. 5 SGB VIII)</t>
    </r>
  </si>
  <si>
    <r>
      <rPr>
        <b/>
        <sz val="12"/>
        <color theme="1"/>
        <rFont val="Arial"/>
        <family val="2"/>
      </rPr>
      <t>Leitungstätigkeit und Ausfallzeiten (Berechnung pro Gruppe):</t>
    </r>
    <r>
      <rPr>
        <sz val="12"/>
        <color theme="1"/>
        <rFont val="Arial"/>
        <family val="2"/>
      </rPr>
      <t xml:space="preserve">
Der Personalbedarf pro Gruppe enthält lediglich aus Berechnungsgründen den Anteil für Leitungstätigkeit und für Ausfallzeiten. Leitung und Ausfallzeiten sind in der Praxis nicht einer Gruppe zuzuordnen und finden bei der Gesamtbetrachtung der Einrichtung Berücksichtigung.</t>
    </r>
  </si>
  <si>
    <t>Vorgenommene Änderungen:</t>
  </si>
  <si>
    <t xml:space="preserve">Register Rahmen, Zelle F2 (Stand zum): </t>
  </si>
  <si>
    <t>Zellen als Text formatiert, damit führende Nullen nicht unterschlagen werden</t>
  </si>
  <si>
    <t>Register Rahmen, Zellen B9, B10, I9, I10, J53 (Telefonnummern):</t>
  </si>
  <si>
    <t>Register Rahmen, Zelle G25 (max. U2-Plätze)</t>
  </si>
  <si>
    <t>Vorgabe (0) entfernt</t>
  </si>
  <si>
    <t>Vorgabe (01.08.20) entfernt</t>
  </si>
  <si>
    <t>Vorgabe (40) entfernt</t>
  </si>
  <si>
    <t>Register Rahmen, Zelle J47 (Vollzeitstelle)</t>
  </si>
  <si>
    <t>Abgleich zwischen maximalen U2-Plätzen (Reg. Rahmen, G25) und der tatsächlichen Anzahl angemeldeter U2-Kinder (Reg. Rahmen, Summe aus C44 und E44)</t>
  </si>
  <si>
    <t>Register Auswertung, Zeilen 44 f (Vergleich U2-Plätze)</t>
  </si>
  <si>
    <t>Register Auswertung, Zeilen 47 f (Vergleich Gesamtzahl der Plätze lt. BE mit der Summe der Platzzahlen aus den einzelnen Gruppen)</t>
  </si>
  <si>
    <t>Bezug</t>
  </si>
  <si>
    <t>Änderung</t>
  </si>
  <si>
    <t>Abgleich zwischen der Gesamtzahl der Plätze lt. BE (Reg. Rahmen, G22) mit der Summe der vorhandenen Plätze aus den einzelnen Gruppen (Reg. Gruppen, F4 ff)</t>
  </si>
  <si>
    <t>Register Personal, Spalte C (Datum Führungszeugnisse)</t>
  </si>
  <si>
    <t>Fehlerhafte Auswertung bei Eingabe des Datums als Text (z. B. ESP) bereinigt, durch Umwandlung des Textes in gültiges Datum (zusätzliche Spalte K)</t>
  </si>
  <si>
    <t>Version</t>
  </si>
  <si>
    <t>V5.01.30</t>
  </si>
  <si>
    <r>
      <rPr>
        <b/>
        <sz val="12"/>
        <color theme="1"/>
        <rFont val="Arial"/>
        <family val="2"/>
      </rPr>
      <t>Wöchentliche Arbeitszeit (Vollzeitstelle) der Leitung (Zelle J47):</t>
    </r>
    <r>
      <rPr>
        <sz val="12"/>
        <color theme="1"/>
        <rFont val="Arial"/>
        <family val="2"/>
      </rPr>
      <t xml:space="preserve">
Die Angabe unter Ziffer 6 zur gesetzlichen/tariflichen Arbeitszeit der Leitung (Vollzeitstelle) ist erforderlich, um den Zuschlag für Leitungstätigkeiten nach § 25c Abs. 3 HKJGB zu berechnen. </t>
    </r>
  </si>
  <si>
    <t>Falschen Bezug (Zelle J44) korrigiert (J47)</t>
  </si>
  <si>
    <t xml:space="preserve">Register Auswertung, Zellen A9, A18, A23, A28 </t>
  </si>
  <si>
    <t>Register Hinweise, Zelle B28</t>
  </si>
  <si>
    <t>V5.01.31</t>
  </si>
  <si>
    <t>Formatierung geändert, zeigt jetzt bei kritischem Ergebnis die Schrift fett an, bei unkritischem Ergebnis nicht.</t>
  </si>
  <si>
    <t>Register Auswertung, Zeilen 13 und 14</t>
  </si>
  <si>
    <t>Getauscht zum besseren Verständnis</t>
  </si>
  <si>
    <t>Register Auswertung, Zelle B21</t>
  </si>
  <si>
    <t>Formel korrigiert</t>
  </si>
  <si>
    <t>V5.01.32</t>
  </si>
  <si>
    <t>Staatl. anerkannte Erzieherin /
Staatl. anerkannter Erzieher</t>
  </si>
  <si>
    <t>Staatl. anerkannte Heilpädagogin /
Staatl. anerkannter Heilpädagoge</t>
  </si>
  <si>
    <t>Sozialpädagogin grad. /
Sozialpädagoge grad.</t>
  </si>
  <si>
    <t>Sozialarbeiterin grad. /
Sozialarbeiter grad.</t>
  </si>
  <si>
    <t>Diplom-Sozialpädagogin (BA) /
Diplom-Sozialpädagoge (BA)</t>
  </si>
  <si>
    <t>Diplom-Sozialpädagogin (FH) /
Diplom-Sozialpädagoge (FH)</t>
  </si>
  <si>
    <t>Diplom-Sozialarbeiterin (FH) /
Diplom-Sozialarbeiter (FH)</t>
  </si>
  <si>
    <t>Diplom-Heilpädagogin (FH) /
Diplom-Heilpädagoge (FH)</t>
  </si>
  <si>
    <t>Diplom-Pädagogin /
Diplom-Pädagoge</t>
  </si>
  <si>
    <t>Staatl. anerkannte Kindheitspädagogin /
Staatl. anerkannter Kinheitspädagoge</t>
  </si>
  <si>
    <t>Staatl. anerkannt. Heilerziehungspflegerin /
Staatl. anerkannter Heilerziehungspfleger</t>
  </si>
  <si>
    <t>Befähigung zur Ausübung des Lehramtes an Grundschulen (2. Staatsprüfung)</t>
  </si>
  <si>
    <t>Befähigung zur Ausübung des Lehramtes an Förderschulen (2. Staatsprüfung)</t>
  </si>
  <si>
    <t>Register Personal, Zellen F4:J4</t>
  </si>
  <si>
    <t>Schriftrichtung gedreht um Spaltenbreiten zu verringern</t>
  </si>
  <si>
    <t>Staatl. anerkannte Kinderpflegerin /
Staatl. anerkannter Kinderpfleger</t>
  </si>
  <si>
    <t>Staatl. geprüfte Sozialassistentin /
Staatl. geprüfter Sozialassistent</t>
  </si>
  <si>
    <t>Person mit einschl. Berufserfahrung &amp; Auflage sozialpäd. Ausbildung aufzunehmen</t>
  </si>
  <si>
    <t>Berufsqualifizierender Hochschul-/Bachelor-
abschluss nach § 25b I Nr. 12 HKJGB</t>
  </si>
  <si>
    <t>Als gleichwertig anerkannte Ausbildung 
nach § 25b I Nr. 13 HKJGB</t>
  </si>
  <si>
    <t>Sonstige Berufsbegleitende Ausbildung</t>
  </si>
  <si>
    <t>Fachkraft nach § 25b III HKJGB (Bestandsschutz)</t>
  </si>
  <si>
    <t>Person im Anerkennungsjahr 
§ 25b II Nr. 3 HKJGB</t>
  </si>
  <si>
    <t>PIA / PivA - gefördert 
(bitte Ausbildungsjahr angeben!)</t>
  </si>
  <si>
    <t>PIA / PivA - nicht gefördert</t>
  </si>
  <si>
    <t>Register Personal, Spalte D (Ausbildung)
Register Grunddaten, B80:B103</t>
  </si>
  <si>
    <t>Auswahlliste im Register Grunddaten erstellt.
Im Register Personal durch Tool Datenüberprüfung o. g. Liste als Auswahlmöglichkeit hinterlegt, dies kann durch eigene Eingaben ergänzt werden (aber dann Hinweis). 
Spaltenbreite vergrößert.</t>
  </si>
  <si>
    <t>Auswahlkatalog nach § 25b HKJGB</t>
  </si>
  <si>
    <t>Register Hinweise, Zelle A3</t>
  </si>
  <si>
    <t>Angabe der Versionsnummer, Verknüpfung auf Rahmen!A2</t>
  </si>
  <si>
    <t>Übertrag auf Seite 2:</t>
  </si>
  <si>
    <t>Übertrag von Seite 1:</t>
  </si>
  <si>
    <t>Register Personal</t>
  </si>
  <si>
    <t>Eingabemöglichkeit für pädagogisches Personal auf 2 Seiten ausgeweitet. Beim nicht pädagogischen Personal zusätzliche Zeilen eingefügt.</t>
  </si>
  <si>
    <t>V.5.01.33</t>
  </si>
  <si>
    <t>Hinweis zum Umgang mit Integrationsmaßnahmen eingefügt.</t>
  </si>
  <si>
    <t>Register Hinweise, Zelle B36</t>
  </si>
  <si>
    <t>Register Hinweise, Zelle B34</t>
  </si>
  <si>
    <t>Hinweis ergänzt bezgl. Umgang mit nicht belegten Gruppen</t>
  </si>
  <si>
    <t>Register Hinweise, Zelle B60</t>
  </si>
  <si>
    <t>Hinweis zur Erfassung von geförderten PivA erstellt</t>
  </si>
  <si>
    <r>
      <rPr>
        <b/>
        <sz val="12"/>
        <color theme="1"/>
        <rFont val="Arial"/>
        <family val="2"/>
      </rPr>
      <t>Druckausgabe:</t>
    </r>
    <r>
      <rPr>
        <sz val="12"/>
        <color theme="1"/>
        <rFont val="Arial"/>
        <family val="2"/>
      </rPr>
      <t xml:space="preserve">
Bitte </t>
    </r>
    <r>
      <rPr>
        <b/>
        <sz val="12"/>
        <color theme="1"/>
        <rFont val="Arial"/>
        <family val="2"/>
      </rPr>
      <t>ausschließlich</t>
    </r>
    <r>
      <rPr>
        <sz val="12"/>
        <color theme="1"/>
        <rFont val="Arial"/>
        <family val="2"/>
      </rPr>
      <t xml:space="preserve"> ausgefüllte Seiten ausdrucken und einreichen.</t>
    </r>
  </si>
  <si>
    <t>Anzahl Plätze (lt. BE):</t>
  </si>
  <si>
    <t>Aufnahmealter (lt. BE) von</t>
  </si>
  <si>
    <t>davon Leitungstätigkeiten
§ 25c Abs. 3 HKJGB</t>
  </si>
  <si>
    <t>davon mittelbare Zeiten 
§ 25a Abs. 1 HKJGB</t>
  </si>
  <si>
    <t>davon Bildung, Erziehung, Betreuung
§ 25c Abs. 2 HKJGB</t>
  </si>
  <si>
    <t>Register Grunddaten, Zelle C62</t>
  </si>
  <si>
    <t>In Formel 01.08.22 durch 01.08.23 ersetzt</t>
  </si>
  <si>
    <t>1.1</t>
  </si>
  <si>
    <t>1.2</t>
  </si>
  <si>
    <t>2.</t>
  </si>
  <si>
    <t>1.</t>
  </si>
  <si>
    <t>2.1</t>
  </si>
  <si>
    <t>2.2</t>
  </si>
  <si>
    <t>2.3</t>
  </si>
  <si>
    <t>2.4</t>
  </si>
  <si>
    <t>2.5</t>
  </si>
  <si>
    <t>2.6</t>
  </si>
  <si>
    <t>3.</t>
  </si>
  <si>
    <t>3.1</t>
  </si>
  <si>
    <t>3.2</t>
  </si>
  <si>
    <t>3.3</t>
  </si>
  <si>
    <t>3.4</t>
  </si>
  <si>
    <t>3.5</t>
  </si>
  <si>
    <t>3.6</t>
  </si>
  <si>
    <t>3.7</t>
  </si>
  <si>
    <t>4.</t>
  </si>
  <si>
    <t>4.1</t>
  </si>
  <si>
    <t>4.2</t>
  </si>
  <si>
    <t>4.3</t>
  </si>
  <si>
    <t>4.4</t>
  </si>
  <si>
    <t>4.5</t>
  </si>
  <si>
    <t>4.6</t>
  </si>
  <si>
    <t>5.</t>
  </si>
  <si>
    <r>
      <rPr>
        <b/>
        <sz val="12"/>
        <color theme="1"/>
        <rFont val="Arial"/>
        <family val="2"/>
      </rPr>
      <t>Alter von … bis; Anzahl der Plätze (Zeilen 4 u. a.):</t>
    </r>
    <r>
      <rPr>
        <sz val="12"/>
        <color theme="1"/>
        <rFont val="Arial"/>
        <family val="2"/>
      </rPr>
      <t xml:space="preserve">
Die Angabe wird gruppenbezogen benötigt, entsprechend der aktuellen Betriebserlaubnis. Bei temporär nicht belegten Gruppen ist die Angabe trotzdem vorzunehmen.</t>
    </r>
  </si>
  <si>
    <r>
      <rPr>
        <b/>
        <sz val="12"/>
        <color theme="1"/>
        <rFont val="Arial"/>
        <family val="2"/>
      </rPr>
      <t>Anzahl der Gruppenplätze bei Integrationsmaßnahmen (Zelle F4 u. a.):</t>
    </r>
    <r>
      <rPr>
        <sz val="12"/>
        <color theme="1"/>
        <rFont val="Arial"/>
        <family val="2"/>
      </rPr>
      <t xml:space="preserve">
Bei Integrationsmaßnahmen ist trotzdem die Anzahl lt. Betriebserlaubnis einzutragen. Eine Reduzierung auf 20 Plätze bzw. 11 Plätze in einer Krippengruppe ist hier </t>
    </r>
    <r>
      <rPr>
        <u/>
        <sz val="12"/>
        <color theme="1"/>
        <rFont val="Arial"/>
        <family val="2"/>
      </rPr>
      <t>nicht</t>
    </r>
    <r>
      <rPr>
        <sz val="12"/>
        <color theme="1"/>
        <rFont val="Arial"/>
        <family val="2"/>
      </rPr>
      <t xml:space="preserve"> zulässig.</t>
    </r>
  </si>
  <si>
    <t>Register Hinweise</t>
  </si>
  <si>
    <t>Einfügen einer neuen Spalte A, durchnummerieren der Hinweise</t>
  </si>
  <si>
    <t>Alle Register</t>
  </si>
  <si>
    <t>Wechsel des Passwortes beim Blattschutz</t>
  </si>
  <si>
    <t>A. Gesamtbetrachtung der Einrichtung</t>
  </si>
  <si>
    <t>Register Auswertung</t>
  </si>
  <si>
    <t>Neugestaltung</t>
  </si>
  <si>
    <t>V.5.01.34</t>
  </si>
  <si>
    <t>zur Verfügung stehende mittelbare Zeiten</t>
  </si>
  <si>
    <t>zur Verfügung stehende Stunden gesamt</t>
  </si>
  <si>
    <t>C. Personeller Mindestbedarf nach § 25c HKJGB</t>
  </si>
  <si>
    <t>B. Maximaler Fachkraftanteil nach § 25b Abs. 2 Satz 1 Nr. 6 HKJGB</t>
  </si>
  <si>
    <t>Personeller Mindestbedarf für Bildung, Erziehung und Betreuung (§ 25c II HKJGB)</t>
  </si>
  <si>
    <t xml:space="preserve">          a) Leitungstätigkeiten nach § 25c Abs. 3 HKJGB</t>
  </si>
  <si>
    <t>Register Personal, Makro</t>
  </si>
  <si>
    <t>Anpassen des Ankreuz-Makros auf den neuen Auswahlbereich durch 2. Seite päd. Pers.</t>
  </si>
  <si>
    <t xml:space="preserve">          c) Gesamtsumme des personellen Mindestbedarfs nach § 25c Abs. 1 HKJGB</t>
  </si>
  <si>
    <t>Personeller Mindestbedarf ohne Leitungsstunden gesamt</t>
  </si>
  <si>
    <t>4.7</t>
  </si>
  <si>
    <r>
      <t xml:space="preserve">Hier sind keine Eintragungen vorzunehmen. </t>
    </r>
    <r>
      <rPr>
        <b/>
        <sz val="12"/>
        <color theme="1"/>
        <rFont val="Arial"/>
        <family val="2"/>
      </rPr>
      <t>Die Seite ist ausgedruckt mit einzureichen.</t>
    </r>
  </si>
  <si>
    <r>
      <rPr>
        <b/>
        <sz val="12"/>
        <color theme="1"/>
        <rFont val="Arial"/>
        <family val="2"/>
      </rPr>
      <t xml:space="preserve">Praxisintegrierte vergütete Ausbildung (PivA):
</t>
    </r>
    <r>
      <rPr>
        <sz val="12"/>
        <color theme="1"/>
        <rFont val="Arial"/>
        <family val="2"/>
      </rPr>
      <t>Bei PivA nach der</t>
    </r>
    <r>
      <rPr>
        <i/>
        <sz val="12"/>
        <color theme="1"/>
        <rFont val="Arial"/>
        <family val="2"/>
      </rPr>
      <t xml:space="preserve"> "Förderrichtlinie des Landes Hessen zur „Fachkräfteoffensive Erzieherinnen und Erzieher“</t>
    </r>
    <r>
      <rPr>
        <sz val="12"/>
        <color theme="1"/>
        <rFont val="Arial"/>
        <family val="2"/>
      </rPr>
      <t xml:space="preserve"> ist eine Anrechnung im ersten Ausbildungsjahr nicht, im zweiten Jahr höchstens zu 30 % und im dritten Jahr höchstens zu 70 % möglich (Ziffer 4.1.6 der Richtlinie). Tragen Sie in die Spalte F "Wöchentliche Arbeitszeit" die tatsächliche regelmäßige Anwesenheitszeit ein. In die Spalten G, I und J darf nur der o. g. Anteil dieser Zeit verteilt werden.
Gleichzeitig ist die </t>
    </r>
    <r>
      <rPr>
        <i/>
        <sz val="12"/>
        <color theme="1"/>
        <rFont val="Arial"/>
        <family val="2"/>
      </rPr>
      <t>anleitende Person</t>
    </r>
    <r>
      <rPr>
        <sz val="12"/>
        <color theme="1"/>
        <rFont val="Arial"/>
        <family val="2"/>
      </rPr>
      <t xml:space="preserve"> zu kennzeichnen und im Umfang von zwei Anleitungsstunden pro Woche freizustellen (Ziffer 4.2.2 der Richtlinie). Diese zwei Stunden sind in den Spalten G bis J nicht zu verteilen.</t>
    </r>
  </si>
  <si>
    <t>Neuer Hinweis zu mittelbaren Zeiten aufgenommen.</t>
  </si>
  <si>
    <r>
      <rPr>
        <b/>
        <sz val="12"/>
        <color theme="1"/>
        <rFont val="Arial"/>
        <family val="2"/>
      </rPr>
      <t>Mittelbare Zeiten nach § 25a I HKJGB (Spalte H):</t>
    </r>
    <r>
      <rPr>
        <sz val="12"/>
        <color theme="1"/>
        <rFont val="Arial"/>
        <family val="2"/>
      </rPr>
      <t xml:space="preserve">
</t>
    </r>
    <r>
      <rPr>
        <sz val="12"/>
        <color theme="1"/>
        <rFont val="Arial"/>
        <family val="2"/>
      </rPr>
      <t xml:space="preserve">Zu den mittelbaren Zeiten gehören Zeiten für die Vor- und Nachbereitung der pädagogischen Arbeit; für Teamsitzungen; die konzeptionelle Arbeit; die Qualitätsentwicklung; die Bildungs- und Erziehungs-partnerschaft mit den Eltern; die Kooperation mit Grundschulen und anderen Institutionen (siehe HMSI: Häufig gestellte Fragen zum Hessischen Kinder- und Jugendhilfegesetzbuch - Zweiter Teil, Ziffer 7).
</t>
    </r>
    <r>
      <rPr>
        <i/>
        <sz val="12"/>
        <color theme="1"/>
        <rFont val="Arial"/>
        <family val="2"/>
      </rPr>
      <t xml:space="preserve">Nicht zu den mittelbaren Zeiten gehören Stundenkontingente im Rahmen des Bundesprogramms </t>
    </r>
    <r>
      <rPr>
        <sz val="12"/>
        <color theme="1"/>
        <rFont val="Arial"/>
        <family val="2"/>
      </rPr>
      <t xml:space="preserve">"Sprach Kitas – Weil Sprache der Schlüssel zur Welt ist" </t>
    </r>
    <r>
      <rPr>
        <i/>
        <sz val="12"/>
        <color theme="1"/>
        <rFont val="Arial"/>
        <family val="2"/>
      </rPr>
      <t xml:space="preserve">bzw. Anleitungsstunden im Rahmen der </t>
    </r>
    <r>
      <rPr>
        <sz val="12"/>
        <color theme="1"/>
        <rFont val="Arial"/>
        <family val="2"/>
      </rPr>
      <t>"Fachkräfteoffensive Erzieherinnen und Erzieher"</t>
    </r>
    <r>
      <rPr>
        <i/>
        <sz val="12"/>
        <color theme="1"/>
        <rFont val="Arial"/>
        <family val="2"/>
      </rPr>
      <t xml:space="preserve"> des Landes Hessen.</t>
    </r>
  </si>
  <si>
    <r>
      <rPr>
        <b/>
        <sz val="12"/>
        <color theme="1"/>
        <rFont val="Arial"/>
        <family val="2"/>
      </rPr>
      <t xml:space="preserve">Spalte </t>
    </r>
    <r>
      <rPr>
        <b/>
        <i/>
        <sz val="12"/>
        <color theme="1"/>
        <rFont val="Arial"/>
        <family val="2"/>
      </rPr>
      <t xml:space="preserve">Führungszeugnis vom </t>
    </r>
    <r>
      <rPr>
        <b/>
        <sz val="12"/>
        <color theme="1"/>
        <rFont val="Arial"/>
        <family val="2"/>
      </rPr>
      <t xml:space="preserve">(Spalte C):
</t>
    </r>
    <r>
      <rPr>
        <sz val="12"/>
        <color theme="1"/>
        <rFont val="Arial"/>
        <family val="2"/>
      </rPr>
      <t>Hier bitte nur das Datum des letzten Führungszeugnisses eintragen. Ein rosa Hintergrund weist darauf hin, dass das Führungszeugnis älter als 5 Jahre ist und der Träger sich von der/dem Mitarbeitenden ein aktuelles Führungszeugnis vorlegen lassen muss.</t>
    </r>
  </si>
  <si>
    <t xml:space="preserve">          b) Personeller Mindestbedarf der Einrichtung ohne Leitungsstunden</t>
  </si>
  <si>
    <t>Ergebnis a)</t>
  </si>
  <si>
    <t>Ergebnis b)</t>
  </si>
  <si>
    <t>Differenz Personeller Mindestbedarf / zur Verfügung stehende Stunden</t>
  </si>
  <si>
    <t>zur Verfügung stehende Leitungsstunden</t>
  </si>
  <si>
    <t>im Sinne von Ziff. 4.6 Rahmenvereinbarung Integration aufzustocken</t>
  </si>
  <si>
    <t>zur Verfügung stehende Fachkraftstunden</t>
  </si>
  <si>
    <t>tatsächlich durch entsprechende Fachkräfte gedeckte Stunden</t>
  </si>
  <si>
    <t>Tatsächliche Kinderzahl</t>
  </si>
  <si>
    <t>davon Integrations-Kinder</t>
  </si>
  <si>
    <t>Anzahl Einzelfallregelungen</t>
  </si>
  <si>
    <t>Gesetzliche/Tarifliche Wochenarbeitszeit (Vollzeitstelle) einer Leitungskraft:</t>
  </si>
  <si>
    <t>Stunde/Woche</t>
  </si>
  <si>
    <t>Öffnungsstd./Woche:</t>
  </si>
  <si>
    <t>1.3</t>
  </si>
  <si>
    <r>
      <rPr>
        <b/>
        <sz val="12"/>
        <color theme="1"/>
        <rFont val="Arial"/>
        <family val="2"/>
      </rPr>
      <t>Änderungen für die Zukunft:</t>
    </r>
    <r>
      <rPr>
        <sz val="12"/>
        <color theme="1"/>
        <rFont val="Arial"/>
        <family val="2"/>
      </rPr>
      <t xml:space="preserve">
Bei Vorgängen, die erst in der Zukunft wirksam werden (z. B. geplante Änderung der Betriebserlaubnis, Einzelfallregelung etc.), füllen Sie den Meldebogen mit den Daten zum Stichtag der geplanten bzw. beantragten Änderung aus.
Diese Änderung erfassen Sie fiktiv im Meldebogen, so als ob sie schon genehmigt wäre, damit die Auswirkungen der Änderung auf die Einrichtung dargestellt werden.</t>
    </r>
  </si>
  <si>
    <t>1.4</t>
  </si>
  <si>
    <t>Neue Hinweise zu "Änderungen für die Zukunft" und "Übernahme von Daten aus anderen Tabellen" eingefügt</t>
  </si>
  <si>
    <t>Differenz Personeller Mindestbedarf/zur Verfügung stehende Stunden</t>
  </si>
  <si>
    <t>V.5.01.35</t>
  </si>
  <si>
    <t>A. Personeller Mindestbedarf nach § 25c HKJGB (neues Recht) -  Alternativberechnung</t>
  </si>
  <si>
    <t>B. Personeller Mindestbedarf nach § 25c HKJGB (altes Recht) -  Alternativberechnung</t>
  </si>
  <si>
    <t xml:space="preserve">          Personeller Mindestbedarf der Einrichtung ohne Leitungsstunden</t>
  </si>
  <si>
    <t>Berechnung alternatives Szenario durch Einfügen der Register "Auswertung alternativ"</t>
  </si>
  <si>
    <t>Register Auswertung, Zellen A54:C54</t>
  </si>
  <si>
    <r>
      <t>wöchentl. Arbeitszeit laut Arbeitsvertrag</t>
    </r>
    <r>
      <rPr>
        <b/>
        <vertAlign val="superscript"/>
        <sz val="9"/>
        <color theme="1"/>
        <rFont val="Arial"/>
        <family val="2"/>
      </rPr>
      <t xml:space="preserve"> 
</t>
    </r>
    <r>
      <rPr>
        <b/>
        <sz val="9"/>
        <color theme="1"/>
        <rFont val="Arial"/>
        <family val="2"/>
      </rPr>
      <t>in der Einrichtung</t>
    </r>
  </si>
  <si>
    <t>wöchentl. Arbeitszeit laut Arbeitsvertrag 
in der Einrichtung</t>
  </si>
  <si>
    <t>Personeller Mindestbedarf für Bildung, Erziehung und Betreuung (§ 25c Abs. 2 HKJGB)</t>
  </si>
  <si>
    <t>§ 25b Abs. 2 S.1 Nr. 6</t>
  </si>
  <si>
    <t>Meldung nach § 47 SGB VIII i. V. m. § 18 sowie § 15 Abs. 3 Satz 1 und Abs. 4 HKJGB</t>
  </si>
  <si>
    <t>Meldung nach § 47 SGB VIII i. V. m. § 18 sowie § 15 Abs.3 Satz 1 und Abs. 4 HKJGB</t>
  </si>
  <si>
    <r>
      <rPr>
        <b/>
        <sz val="12"/>
        <color theme="1"/>
        <rFont val="Arial"/>
        <family val="2"/>
      </rPr>
      <t>Übernahme von Daten aus anderen Tabellen:</t>
    </r>
    <r>
      <rPr>
        <sz val="12"/>
        <color theme="1"/>
        <rFont val="Arial"/>
        <family val="2"/>
      </rPr>
      <t xml:space="preserve">
Falls Sie Daten aus anderen Tabellen in diese Tabelle hineinkopieren 
möchten, verwenden Sie bitte nicht die Funktion </t>
    </r>
    <r>
      <rPr>
        <i/>
        <sz val="12"/>
        <color theme="1"/>
        <rFont val="Arial"/>
        <family val="2"/>
      </rPr>
      <t>Einfügen</t>
    </r>
    <r>
      <rPr>
        <sz val="12"/>
        <color theme="1"/>
        <rFont val="Arial"/>
        <family val="2"/>
      </rPr>
      <t xml:space="preserve"> (STRG + V) 
bzw. (CTRL + V) sondern die Funktion </t>
    </r>
    <r>
      <rPr>
        <i/>
        <sz val="12"/>
        <color theme="1"/>
        <rFont val="Arial"/>
        <family val="2"/>
      </rPr>
      <t>Inhalte einfügen – Werte</t>
    </r>
    <r>
      <rPr>
        <sz val="12"/>
        <color theme="1"/>
        <rFont val="Arial"/>
        <family val="2"/>
      </rPr>
      <t xml:space="preserve"> (z. B. 
über Rechtsklick das Kontextmenü aufrufen und die rot umrandete 
Funktion wählen).</t>
    </r>
  </si>
  <si>
    <r>
      <rPr>
        <b/>
        <sz val="12"/>
        <color theme="1"/>
        <rFont val="Arial"/>
        <family val="2"/>
      </rPr>
      <t>Wöchentliche Arbeitszeit (Spalte F):</t>
    </r>
    <r>
      <rPr>
        <sz val="12"/>
        <color theme="1"/>
        <rFont val="Arial"/>
        <family val="2"/>
      </rPr>
      <t xml:space="preserve">
Ein roter Hintergrund mit weißer Schrift in der Spalte F </t>
    </r>
    <r>
      <rPr>
        <i/>
        <sz val="12"/>
        <color theme="1"/>
        <rFont val="Arial"/>
        <family val="2"/>
      </rPr>
      <t>"wöchentliche Arbeitszeit"</t>
    </r>
    <r>
      <rPr>
        <sz val="12"/>
        <color theme="1"/>
        <rFont val="Arial"/>
        <family val="2"/>
      </rPr>
      <t xml:space="preserve"> weist darauf hin, dass die vertraglich vereinbarte Arbeitszeit geringer ist als die Summe der "Davon-Zeiten"</t>
    </r>
  </si>
  <si>
    <t>§ 25b Abs. 2 S. 1 Nr. 6</t>
  </si>
  <si>
    <t>Grafik komprimiert</t>
  </si>
  <si>
    <t>V.5.02.01</t>
  </si>
  <si>
    <t>Grunddaten, Zelle C 62</t>
  </si>
  <si>
    <t>In Formel 01.08.23 durch 01.08.24 ersetzt</t>
  </si>
  <si>
    <t>Register Hinweise, Zelle C58</t>
  </si>
  <si>
    <t>Komma vor "als" entfernt</t>
  </si>
  <si>
    <t>Register Personal, Zelle E4</t>
  </si>
  <si>
    <t>Fehlende Leerzeichen nach Punkten ergänzt</t>
  </si>
  <si>
    <r>
      <rPr>
        <b/>
        <sz val="12"/>
        <color theme="1"/>
        <rFont val="Arial"/>
        <family val="2"/>
      </rPr>
      <t>Fachkräfte nach § 25b Abs. 2 Satz 1 Nr. 6 HKJGB (Spalte E):</t>
    </r>
    <r>
      <rPr>
        <sz val="12"/>
        <color theme="1"/>
        <rFont val="Arial"/>
        <family val="2"/>
      </rPr>
      <t xml:space="preserve">
Bei diesen Fachkräften machen Sie bitte ein großes "X" in die Spalte "</t>
    </r>
    <r>
      <rPr>
        <i/>
        <sz val="12"/>
        <color theme="1"/>
        <rFont val="Arial"/>
        <family val="2"/>
      </rPr>
      <t>§ 25b II S.1 Nr. 6</t>
    </r>
    <r>
      <rPr>
        <sz val="12"/>
        <color theme="1"/>
        <rFont val="Arial"/>
        <family val="2"/>
      </rPr>
      <t xml:space="preserve">". 
</t>
    </r>
  </si>
  <si>
    <t>Skalierung Druckausgabe fest auf 65 %</t>
  </si>
  <si>
    <t>Global</t>
  </si>
  <si>
    <t>Alle Makros entfernt und Dateiformat xlsx</t>
  </si>
  <si>
    <t>17a</t>
  </si>
  <si>
    <t>17b</t>
  </si>
  <si>
    <t>17c</t>
  </si>
  <si>
    <t>22a</t>
  </si>
  <si>
    <t>22b</t>
  </si>
  <si>
    <t>Person nach § 25b II Nr. 6 aa) HKJGB (DQR 4), zugestimmt durch FB Jugend LKKS</t>
  </si>
  <si>
    <t>Person nach § 25b II Nr. 6 bb) HKJGB (Eignung festgestellt durch HMSI), zugestimmt durch FB Jugend LKKS</t>
  </si>
  <si>
    <t>sonstige Person, Eignung festgestellt durch HMSI</t>
  </si>
  <si>
    <t>Register Grunddaten, Zelle C77</t>
  </si>
  <si>
    <t>Änderung des Wertes auf 25% entsprechend Änderung HKJGB 08/23</t>
  </si>
  <si>
    <t>V.5.03.00</t>
  </si>
  <si>
    <t>Register Grunddaten, Tabelle Auswahlkatalog</t>
  </si>
  <si>
    <t>Ergänzung des Auswahlkataloges Fachkräfte um 3 Positionen entsprechend Änderung HKJGB 08/23</t>
  </si>
  <si>
    <t>Version 5.03.01</t>
  </si>
  <si>
    <t>Summe</t>
  </si>
  <si>
    <t>Prüfung Texteingabe</t>
  </si>
  <si>
    <t>Prüfung fehlende Eingabe</t>
  </si>
  <si>
    <t>Prüfung Alter der Führungs-zeugnisse</t>
  </si>
  <si>
    <t>Umwandlung Datum von Textformat in Datums-format</t>
  </si>
  <si>
    <t>Erweiterung der Plausibilitätsprüfung bei Führungszeugnissen, Spalten M bis O mit Prüfroutinen versehen</t>
  </si>
  <si>
    <t>V.5.03.01</t>
  </si>
  <si>
    <t>Text für Führungszeugnisse angepasst, Bezug der Prüfung auf Personal!Spalte O verschoben.</t>
  </si>
  <si>
    <t>Name Leitung(en):</t>
  </si>
  <si>
    <t>Register Rahmen</t>
  </si>
  <si>
    <t>Zelle A10 statt Text "Fax" neu "E-Mail"
Zelle A11 neuer Text "Name Leitung(en)"</t>
  </si>
  <si>
    <t>8. Ansprechpartner/in bei Rückfragen zum Meldebogen</t>
  </si>
  <si>
    <t>Zeilen 49 und 50 (E-Mail-Adresse für Infos) ersatzlos gelöscht.</t>
  </si>
  <si>
    <t>Register Hinweise, Hinweise 2.7</t>
  </si>
  <si>
    <t>Hinweis bezog sich auf lfd. Nr. 38, auch ersatzlos gelöscht.</t>
  </si>
  <si>
    <t>Der Erfassungsbogen wurde aufgrund der rechtlichen Änderungen zum August 2023  überarbeitet. 
Wir bitten um Beachtung der nachfolgenden Ausfüll- und Bearbeitungshinweise.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</si>
</sst>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 _€_-;\-* #,##0.00\ _€_-;_-* &quot;-&quot;??\ _€_-;_-@_-"/>
    <numFmt numFmtId="165" formatCode="dd/mm/yy;@"/>
    <numFmt numFmtId="166" formatCode="0.0"/>
    <numFmt numFmtId="167" formatCode="0.00_ ;[Red]\-0.00\ "/>
    <numFmt numFmtId="168" formatCode="#,##0.0"/>
    <numFmt numFmtId="169" formatCode="#,##0.00_ ;[Red]\-#,##0.00\ "/>
    <numFmt numFmtId="170" formatCode="0.0\ &quot;Stunden&quot;"/>
    <numFmt numFmtId="171" formatCode="0.000\ &quot;Stunden&quot;"/>
    <numFmt numFmtId="172" formatCode="0.0\ %"/>
    <numFmt numFmtId="173" formatCode="0.00;[Red]0.00"/>
    <numFmt numFmtId="174" formatCode="0;[Red]0"/>
    <numFmt numFmtId="175" formatCode="\+\ 0.00;[Red]\-\ 0.00"/>
    <numFmt numFmtId="176" formatCode="\+\ 0.00_ ;[Red]\-\ 0.00\ "/>
  </numFmts>
  <fonts count="47" x14ac:knownFonts="1">
    <font>
      <sz val="12"/>
      <color theme="1"/>
      <name val="Arial"/>
      <family val="2"/>
    </font>
    <font>
      <sz val="7"/>
      <color theme="1"/>
      <name val="Arial"/>
      <family val="2"/>
    </font>
    <font>
      <b/>
      <sz val="7"/>
      <color theme="1"/>
      <name val="Arial"/>
      <family val="2"/>
    </font>
    <font>
      <sz val="8"/>
      <color theme="1"/>
      <name val="Arial"/>
      <family val="2"/>
    </font>
    <font>
      <sz val="7"/>
      <color theme="0"/>
      <name val="Arial"/>
      <family val="2"/>
    </font>
    <font>
      <sz val="12"/>
      <color theme="1"/>
      <name val="Arial"/>
      <family val="2"/>
    </font>
    <font>
      <u/>
      <sz val="12"/>
      <color theme="10"/>
      <name val="Arial"/>
      <family val="2"/>
    </font>
    <font>
      <b/>
      <sz val="12"/>
      <color theme="1"/>
      <name val="Arial"/>
      <family val="2"/>
    </font>
    <font>
      <b/>
      <u/>
      <sz val="10"/>
      <name val="Arial"/>
      <family val="2"/>
    </font>
    <font>
      <b/>
      <sz val="10"/>
      <name val="Arial"/>
      <family val="2"/>
    </font>
    <font>
      <sz val="10"/>
      <name val="Arial"/>
      <family val="2"/>
    </font>
    <font>
      <sz val="10"/>
      <color theme="1"/>
      <name val="Arial"/>
      <family val="2"/>
    </font>
    <font>
      <sz val="8"/>
      <name val="Arial"/>
      <family val="2"/>
    </font>
    <font>
      <sz val="10"/>
      <color theme="0"/>
      <name val="Arial"/>
      <family val="2"/>
    </font>
    <font>
      <b/>
      <sz val="10"/>
      <color theme="1"/>
      <name val="Arial"/>
      <family val="2"/>
    </font>
    <font>
      <sz val="9"/>
      <color theme="1"/>
      <name val="Arial"/>
      <family val="2"/>
    </font>
    <font>
      <u/>
      <sz val="7"/>
      <color theme="1"/>
      <name val="Arial"/>
      <family val="2"/>
    </font>
    <font>
      <u/>
      <sz val="10"/>
      <color theme="1"/>
      <name val="Arial"/>
      <family val="2"/>
    </font>
    <font>
      <b/>
      <u/>
      <sz val="11"/>
      <color theme="1"/>
      <name val="Arial"/>
      <family val="2"/>
    </font>
    <font>
      <sz val="11"/>
      <color theme="1"/>
      <name val="Arial"/>
      <family val="2"/>
    </font>
    <font>
      <b/>
      <sz val="11"/>
      <color theme="1"/>
      <name val="Arial"/>
      <family val="2"/>
    </font>
    <font>
      <b/>
      <u/>
      <sz val="10"/>
      <color theme="1"/>
      <name val="Arial"/>
      <family val="2"/>
    </font>
    <font>
      <sz val="9"/>
      <name val="Arial"/>
      <family val="2"/>
    </font>
    <font>
      <b/>
      <sz val="9"/>
      <color theme="1"/>
      <name val="Arial"/>
      <family val="2"/>
    </font>
    <font>
      <b/>
      <sz val="11"/>
      <name val="Arial"/>
      <family val="2"/>
    </font>
    <font>
      <sz val="11"/>
      <name val="Arial"/>
      <family val="2"/>
    </font>
    <font>
      <sz val="8"/>
      <color theme="0"/>
      <name val="Arial"/>
      <family val="2"/>
    </font>
    <font>
      <sz val="12"/>
      <color rgb="FF9C0006"/>
      <name val="Arial"/>
      <family val="2"/>
    </font>
    <font>
      <sz val="12"/>
      <color theme="0"/>
      <name val="Arial"/>
      <family val="2"/>
    </font>
    <font>
      <b/>
      <sz val="18"/>
      <color theme="1"/>
      <name val="Arial"/>
      <family val="2"/>
    </font>
    <font>
      <b/>
      <sz val="14"/>
      <color theme="1"/>
      <name val="Arial"/>
      <family val="2"/>
    </font>
    <font>
      <i/>
      <sz val="12"/>
      <color theme="1"/>
      <name val="Arial"/>
      <family val="2"/>
    </font>
    <font>
      <sz val="18"/>
      <color theme="1"/>
      <name val="Arial"/>
      <family val="2"/>
    </font>
    <font>
      <sz val="14"/>
      <color theme="1"/>
      <name val="Arial"/>
      <family val="2"/>
    </font>
    <font>
      <sz val="12"/>
      <name val="Arial"/>
      <family val="2"/>
    </font>
    <font>
      <b/>
      <sz val="12"/>
      <name val="Arial"/>
      <family val="2"/>
    </font>
    <font>
      <b/>
      <vertAlign val="superscript"/>
      <sz val="9"/>
      <color theme="1"/>
      <name val="Arial"/>
      <family val="2"/>
    </font>
    <font>
      <b/>
      <sz val="16"/>
      <color theme="1"/>
      <name val="Arial"/>
      <family val="2"/>
    </font>
    <font>
      <b/>
      <u/>
      <sz val="12"/>
      <color theme="1"/>
      <name val="Arial"/>
      <family val="2"/>
    </font>
    <font>
      <u/>
      <sz val="12"/>
      <color theme="1"/>
      <name val="Arial"/>
      <family val="2"/>
    </font>
    <font>
      <b/>
      <i/>
      <sz val="12"/>
      <color theme="1"/>
      <name val="Arial"/>
      <family val="2"/>
    </font>
    <font>
      <sz val="10"/>
      <color rgb="FF000000"/>
      <name val="Arial"/>
      <family val="2"/>
    </font>
    <font>
      <sz val="12"/>
      <color rgb="FF000000"/>
      <name val="Arial"/>
      <family val="2"/>
    </font>
    <font>
      <b/>
      <sz val="10"/>
      <color theme="0"/>
      <name val="Arial"/>
      <family val="2"/>
    </font>
    <font>
      <sz val="8"/>
      <color rgb="FF000000"/>
      <name val="Arial"/>
      <family val="2"/>
    </font>
    <font>
      <b/>
      <u/>
      <sz val="11"/>
      <color theme="0"/>
      <name val="Arial"/>
      <family val="2"/>
    </font>
    <font>
      <b/>
      <u/>
      <sz val="10"/>
      <color theme="0"/>
      <name val="Arial"/>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7CE"/>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34998626667073579"/>
        <bgColor indexed="64"/>
      </patternFill>
    </fill>
  </fills>
  <borders count="3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auto="1"/>
      </right>
      <top style="hair">
        <color auto="1"/>
      </top>
      <bottom style="hair">
        <color auto="1"/>
      </bottom>
      <diagonal/>
    </border>
    <border>
      <left style="medium">
        <color indexed="64"/>
      </left>
      <right/>
      <top/>
      <bottom/>
      <diagonal/>
    </border>
    <border>
      <left/>
      <right style="medium">
        <color indexed="64"/>
      </right>
      <top/>
      <bottom/>
      <diagonal/>
    </border>
    <border>
      <left style="hair">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rgb="FF000000"/>
      </left>
      <right style="hair">
        <color rgb="FF000000"/>
      </right>
      <top style="hair">
        <color rgb="FF000000"/>
      </top>
      <bottom style="hair">
        <color rgb="FF000000"/>
      </bottom>
      <diagonal/>
    </border>
    <border>
      <left/>
      <right/>
      <top/>
      <bottom style="hair">
        <color rgb="FF000000"/>
      </bottom>
      <diagonal/>
    </border>
  </borders>
  <cellStyleXfs count="7">
    <xf numFmtId="0" fontId="0" fillId="0" borderId="0"/>
    <xf numFmtId="0" fontId="5" fillId="0" borderId="0"/>
    <xf numFmtId="0" fontId="6" fillId="0" borderId="0" applyNumberFormat="0" applyFill="0" applyBorder="0" applyAlignment="0" applyProtection="0"/>
    <xf numFmtId="164" fontId="5" fillId="0" borderId="0" applyFont="0" applyFill="0" applyBorder="0" applyAlignment="0" applyProtection="0"/>
    <xf numFmtId="0" fontId="5" fillId="0" borderId="0"/>
    <xf numFmtId="0" fontId="27" fillId="6" borderId="0" applyNumberFormat="0" applyBorder="0" applyAlignment="0" applyProtection="0"/>
    <xf numFmtId="0" fontId="42" fillId="0" borderId="0"/>
  </cellStyleXfs>
  <cellXfs count="354">
    <xf numFmtId="0" fontId="0" fillId="0" borderId="0" xfId="0"/>
    <xf numFmtId="168" fontId="11" fillId="0" borderId="1" xfId="1" applyNumberFormat="1" applyFont="1" applyFill="1" applyBorder="1" applyAlignment="1" applyProtection="1">
      <alignment horizontal="center" vertical="center"/>
    </xf>
    <xf numFmtId="0" fontId="11" fillId="0" borderId="1" xfId="1" applyFont="1" applyFill="1" applyBorder="1" applyAlignment="1" applyProtection="1">
      <alignment horizontal="center" vertical="center"/>
    </xf>
    <xf numFmtId="168" fontId="14" fillId="0" borderId="4" xfId="1" applyNumberFormat="1" applyFont="1" applyFill="1" applyBorder="1" applyAlignment="1" applyProtection="1">
      <alignment horizontal="center" vertical="center"/>
    </xf>
    <xf numFmtId="0" fontId="9" fillId="0" borderId="0" xfId="1" applyFont="1" applyFill="1" applyAlignment="1" applyProtection="1">
      <alignment horizontal="right" vertical="center"/>
    </xf>
    <xf numFmtId="4" fontId="14" fillId="0" borderId="0" xfId="1" applyNumberFormat="1" applyFont="1" applyFill="1" applyBorder="1" applyAlignment="1" applyProtection="1">
      <alignment horizontal="center" vertical="center"/>
    </xf>
    <xf numFmtId="0" fontId="14" fillId="0" borderId="0" xfId="1" applyFont="1" applyFill="1" applyAlignment="1" applyProtection="1">
      <alignment vertical="center"/>
    </xf>
    <xf numFmtId="0" fontId="2" fillId="0" borderId="0" xfId="1" applyFont="1" applyFill="1" applyAlignment="1" applyProtection="1">
      <alignment vertical="center"/>
    </xf>
    <xf numFmtId="0" fontId="11" fillId="0" borderId="0" xfId="1" applyFont="1" applyFill="1" applyBorder="1" applyAlignment="1" applyProtection="1">
      <alignment horizontal="right" vertical="center"/>
    </xf>
    <xf numFmtId="0" fontId="11" fillId="0" borderId="0" xfId="1" applyFont="1" applyFill="1" applyBorder="1" applyAlignment="1" applyProtection="1">
      <alignment vertical="center"/>
    </xf>
    <xf numFmtId="0" fontId="1" fillId="0" borderId="0" xfId="1" applyFont="1" applyFill="1" applyBorder="1" applyAlignment="1" applyProtection="1">
      <alignment vertical="center" wrapText="1"/>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vertical="center" wrapText="1"/>
    </xf>
    <xf numFmtId="20" fontId="14" fillId="0" borderId="0" xfId="1" applyNumberFormat="1" applyFont="1" applyFill="1" applyBorder="1" applyAlignment="1" applyProtection="1">
      <alignment horizontal="center" vertical="center"/>
    </xf>
    <xf numFmtId="0" fontId="1" fillId="0" borderId="0" xfId="1" applyFont="1" applyFill="1" applyBorder="1" applyAlignment="1" applyProtection="1">
      <alignment horizontal="center" vertical="center" wrapText="1"/>
    </xf>
    <xf numFmtId="0" fontId="1" fillId="0" borderId="0" xfId="1" applyFont="1" applyFill="1" applyBorder="1" applyAlignment="1" applyProtection="1">
      <alignment horizontal="right" vertical="center" wrapText="1"/>
    </xf>
    <xf numFmtId="0" fontId="1" fillId="0" borderId="0" xfId="1" applyFont="1" applyFill="1" applyBorder="1" applyAlignment="1" applyProtection="1">
      <alignment horizontal="left" vertical="center" wrapText="1"/>
    </xf>
    <xf numFmtId="0" fontId="11" fillId="0" borderId="0" xfId="1" applyFont="1" applyFill="1" applyAlignment="1" applyProtection="1">
      <alignment vertical="center"/>
    </xf>
    <xf numFmtId="0" fontId="17" fillId="0" borderId="0" xfId="1" applyFont="1" applyFill="1" applyAlignment="1" applyProtection="1">
      <alignment vertical="center"/>
    </xf>
    <xf numFmtId="0" fontId="5" fillId="0" borderId="0" xfId="1" applyFont="1" applyFill="1" applyAlignment="1" applyProtection="1">
      <alignment vertical="center"/>
    </xf>
    <xf numFmtId="0" fontId="16" fillId="0" borderId="0" xfId="1" applyFont="1" applyFill="1" applyAlignment="1" applyProtection="1">
      <alignment vertical="center"/>
    </xf>
    <xf numFmtId="0" fontId="1" fillId="0" borderId="0" xfId="1" applyFont="1" applyFill="1" applyAlignment="1" applyProtection="1">
      <alignment vertical="center"/>
    </xf>
    <xf numFmtId="0" fontId="12" fillId="0" borderId="0" xfId="1" applyFont="1" applyFill="1" applyBorder="1" applyAlignment="1" applyProtection="1">
      <alignment horizontal="center" vertical="center" wrapText="1"/>
    </xf>
    <xf numFmtId="0" fontId="4" fillId="0" borderId="0" xfId="1" applyFont="1" applyFill="1" applyBorder="1" applyAlignment="1" applyProtection="1">
      <alignment vertical="center"/>
    </xf>
    <xf numFmtId="0" fontId="13" fillId="0" borderId="0" xfId="1" applyFont="1" applyFill="1" applyBorder="1" applyAlignment="1" applyProtection="1">
      <alignment vertical="center"/>
    </xf>
    <xf numFmtId="0" fontId="14" fillId="0" borderId="0" xfId="1" applyFont="1" applyFill="1" applyBorder="1" applyAlignment="1" applyProtection="1">
      <alignment horizontal="right" vertical="center"/>
    </xf>
    <xf numFmtId="0" fontId="15" fillId="0" borderId="0" xfId="1" applyFont="1" applyFill="1" applyAlignment="1" applyProtection="1">
      <alignment vertical="center" wrapText="1"/>
    </xf>
    <xf numFmtId="0" fontId="7" fillId="0" borderId="0" xfId="1" applyFont="1" applyFill="1" applyAlignment="1" applyProtection="1">
      <alignment vertical="center"/>
    </xf>
    <xf numFmtId="0" fontId="5" fillId="0" borderId="0" xfId="1" applyFont="1" applyFill="1" applyBorder="1" applyAlignment="1" applyProtection="1">
      <alignment vertical="center"/>
    </xf>
    <xf numFmtId="0" fontId="1" fillId="0" borderId="0" xfId="1" applyFont="1" applyFill="1" applyBorder="1" applyAlignment="1" applyProtection="1">
      <alignment vertical="center"/>
    </xf>
    <xf numFmtId="0" fontId="11" fillId="0" borderId="0" xfId="1" applyFont="1" applyFill="1" applyBorder="1" applyAlignment="1" applyProtection="1">
      <alignment horizontal="right" vertical="center" wrapText="1"/>
    </xf>
    <xf numFmtId="0" fontId="19" fillId="0" borderId="0" xfId="1" applyFont="1" applyFill="1" applyAlignment="1" applyProtection="1">
      <alignment vertical="center"/>
    </xf>
    <xf numFmtId="0" fontId="18" fillId="0" borderId="0" xfId="1" applyFont="1" applyFill="1" applyAlignment="1" applyProtection="1">
      <alignment horizontal="center" vertical="center" wrapText="1"/>
    </xf>
    <xf numFmtId="0" fontId="11" fillId="0" borderId="0" xfId="1" applyFont="1" applyFill="1" applyBorder="1" applyAlignment="1" applyProtection="1">
      <alignment horizontal="left" vertical="center" wrapText="1"/>
    </xf>
    <xf numFmtId="0" fontId="21" fillId="0" borderId="0" xfId="0" applyFont="1" applyFill="1" applyAlignment="1" applyProtection="1">
      <alignment vertical="center" wrapText="1"/>
    </xf>
    <xf numFmtId="0" fontId="13" fillId="0" borderId="0" xfId="0" applyFont="1" applyFill="1" applyProtection="1"/>
    <xf numFmtId="0" fontId="13" fillId="0" borderId="0" xfId="0" applyFont="1" applyProtection="1"/>
    <xf numFmtId="0" fontId="10" fillId="0" borderId="0" xfId="0" applyFont="1" applyProtection="1"/>
    <xf numFmtId="0" fontId="11" fillId="0" borderId="0" xfId="0" applyFont="1" applyProtection="1"/>
    <xf numFmtId="0" fontId="11"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11" fillId="0" borderId="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9" fillId="0" borderId="0" xfId="0" applyFont="1" applyFill="1" applyAlignment="1" applyProtection="1">
      <alignment horizontal="right" vertical="center"/>
    </xf>
    <xf numFmtId="3" fontId="14" fillId="0" borderId="1" xfId="0" applyNumberFormat="1" applyFont="1" applyFill="1" applyBorder="1" applyAlignment="1" applyProtection="1">
      <alignment horizontal="center" vertical="center"/>
    </xf>
    <xf numFmtId="3" fontId="14" fillId="0" borderId="0" xfId="0" applyNumberFormat="1" applyFont="1" applyFill="1" applyBorder="1" applyAlignment="1" applyProtection="1">
      <alignment horizontal="center" vertical="center"/>
    </xf>
    <xf numFmtId="4" fontId="11" fillId="2" borderId="1" xfId="0" applyNumberFormat="1" applyFont="1" applyFill="1" applyBorder="1" applyAlignment="1" applyProtection="1">
      <alignment horizontal="center" vertical="center"/>
    </xf>
    <xf numFmtId="0" fontId="9" fillId="0" borderId="0" xfId="0" applyFont="1" applyFill="1" applyAlignment="1" applyProtection="1">
      <alignment vertical="center"/>
    </xf>
    <xf numFmtId="0" fontId="10" fillId="0" borderId="0" xfId="0" applyFont="1" applyFill="1" applyAlignment="1" applyProtection="1">
      <alignment horizontal="right" vertical="center"/>
    </xf>
    <xf numFmtId="168" fontId="14" fillId="0" borderId="1" xfId="0" applyNumberFormat="1"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4" fontId="10" fillId="2" borderId="2" xfId="0" applyNumberFormat="1" applyFont="1" applyFill="1" applyBorder="1" applyAlignment="1" applyProtection="1">
      <alignment horizontal="center" vertical="center"/>
    </xf>
    <xf numFmtId="4" fontId="14" fillId="3" borderId="4" xfId="0" applyNumberFormat="1" applyFont="1" applyFill="1" applyBorder="1" applyAlignment="1" applyProtection="1">
      <alignment horizontal="center" vertical="center"/>
    </xf>
    <xf numFmtId="4" fontId="11" fillId="0" borderId="0" xfId="0" applyNumberFormat="1" applyFont="1" applyFill="1" applyBorder="1" applyAlignment="1" applyProtection="1">
      <alignment horizontal="right" vertical="center"/>
    </xf>
    <xf numFmtId="4" fontId="11" fillId="0" borderId="9" xfId="0" applyNumberFormat="1" applyFont="1" applyFill="1" applyBorder="1" applyAlignment="1" applyProtection="1">
      <alignment horizontal="right" vertical="center"/>
    </xf>
    <xf numFmtId="0" fontId="13" fillId="0" borderId="0" xfId="0" applyFont="1" applyFill="1" applyAlignment="1" applyProtection="1">
      <alignment vertical="center"/>
    </xf>
    <xf numFmtId="0" fontId="10" fillId="0" borderId="0" xfId="0" applyFont="1" applyAlignment="1" applyProtection="1">
      <alignment vertical="center"/>
    </xf>
    <xf numFmtId="0" fontId="11" fillId="0" borderId="0" xfId="0" applyFont="1" applyAlignment="1" applyProtection="1">
      <alignment vertical="center"/>
    </xf>
    <xf numFmtId="0" fontId="14" fillId="0" borderId="8" xfId="0" applyFont="1" applyBorder="1" applyAlignment="1" applyProtection="1">
      <alignment horizontal="right" vertical="center"/>
    </xf>
    <xf numFmtId="0" fontId="11" fillId="0" borderId="8"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1" fillId="0" borderId="0" xfId="0" applyFont="1" applyAlignment="1" applyProtection="1">
      <alignment vertical="center" wrapText="1"/>
    </xf>
    <xf numFmtId="0" fontId="13"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1" fillId="0" borderId="0" xfId="0" applyFont="1" applyBorder="1" applyAlignment="1" applyProtection="1">
      <alignment vertical="center" wrapText="1"/>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14" fillId="0" borderId="0" xfId="0" applyFont="1" applyFill="1" applyBorder="1" applyAlignment="1" applyProtection="1">
      <alignment horizontal="right" vertical="center"/>
    </xf>
    <xf numFmtId="0" fontId="11" fillId="0" borderId="9" xfId="0" applyFont="1" applyFill="1" applyBorder="1" applyAlignment="1" applyProtection="1">
      <alignment vertical="center"/>
    </xf>
    <xf numFmtId="0" fontId="9" fillId="0" borderId="9" xfId="0" applyFont="1" applyFill="1" applyBorder="1" applyAlignment="1" applyProtection="1">
      <alignment vertical="center"/>
    </xf>
    <xf numFmtId="0" fontId="22" fillId="0" borderId="0" xfId="0" applyFont="1" applyFill="1" applyBorder="1" applyAlignment="1" applyProtection="1">
      <alignment horizontal="center" vertical="center" wrapText="1"/>
    </xf>
    <xf numFmtId="0" fontId="11" fillId="0" borderId="0" xfId="0" applyFont="1" applyBorder="1" applyAlignment="1" applyProtection="1"/>
    <xf numFmtId="0" fontId="11" fillId="0" borderId="0" xfId="0" applyFont="1" applyBorder="1" applyProtection="1"/>
    <xf numFmtId="0" fontId="11" fillId="0" borderId="0" xfId="0" applyFont="1" applyBorder="1" applyAlignment="1" applyProtection="1">
      <alignment horizontal="right" vertical="center"/>
    </xf>
    <xf numFmtId="0" fontId="10" fillId="0" borderId="0" xfId="0" applyFont="1" applyFill="1" applyBorder="1"/>
    <xf numFmtId="165"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167" fontId="11" fillId="0" borderId="1" xfId="0" applyNumberFormat="1" applyFont="1" applyFill="1" applyBorder="1" applyAlignment="1" applyProtection="1">
      <alignment horizontal="right" vertical="center" wrapText="1"/>
      <protection locked="0"/>
    </xf>
    <xf numFmtId="167" fontId="11" fillId="0" borderId="2" xfId="0" applyNumberFormat="1" applyFont="1" applyFill="1" applyBorder="1" applyAlignment="1" applyProtection="1">
      <alignment horizontal="right" vertical="center" wrapText="1"/>
      <protection locked="0"/>
    </xf>
    <xf numFmtId="0" fontId="14" fillId="0" borderId="15" xfId="0" applyFont="1" applyBorder="1" applyAlignment="1">
      <alignment horizontal="right" vertical="center" wrapText="1"/>
    </xf>
    <xf numFmtId="165" fontId="11" fillId="0" borderId="15" xfId="0" applyNumberFormat="1" applyFont="1" applyBorder="1" applyAlignment="1">
      <alignment horizontal="center" vertical="center" wrapText="1"/>
    </xf>
    <xf numFmtId="0" fontId="11" fillId="0" borderId="0" xfId="0" applyFont="1" applyAlignment="1">
      <alignment vertical="center" wrapText="1"/>
    </xf>
    <xf numFmtId="165" fontId="11" fillId="0" borderId="0" xfId="0" applyNumberFormat="1" applyFont="1" applyAlignment="1">
      <alignment horizontal="center" vertical="center" wrapText="1"/>
    </xf>
    <xf numFmtId="0" fontId="11" fillId="0" borderId="0" xfId="0" applyFont="1" applyFill="1" applyAlignment="1">
      <alignment vertical="center" wrapText="1"/>
    </xf>
    <xf numFmtId="165" fontId="11" fillId="0" borderId="0" xfId="0" applyNumberFormat="1" applyFont="1" applyFill="1" applyAlignment="1">
      <alignment horizontal="center" vertical="center" wrapText="1"/>
    </xf>
    <xf numFmtId="167" fontId="11" fillId="0" borderId="0" xfId="0" applyNumberFormat="1" applyFont="1" applyFill="1" applyAlignment="1">
      <alignment horizontal="center" vertical="center" wrapText="1"/>
    </xf>
    <xf numFmtId="167" fontId="11" fillId="0" borderId="0" xfId="0" applyNumberFormat="1" applyFont="1" applyAlignment="1">
      <alignment horizontal="center" vertical="center" wrapText="1"/>
    </xf>
    <xf numFmtId="0" fontId="3" fillId="0" borderId="0" xfId="0" applyFont="1" applyBorder="1" applyAlignment="1" applyProtection="1">
      <alignment horizontal="center"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20" fillId="0" borderId="15" xfId="0" applyFont="1" applyBorder="1" applyAlignment="1">
      <alignment horizontal="right" vertical="center" wrapText="1"/>
    </xf>
    <xf numFmtId="0" fontId="3" fillId="0" borderId="0" xfId="0" applyFont="1" applyFill="1" applyAlignment="1">
      <alignment horizontal="center" vertical="top" wrapText="1"/>
    </xf>
    <xf numFmtId="0" fontId="11" fillId="0" borderId="0" xfId="0" applyFont="1" applyFill="1" applyAlignment="1">
      <alignment vertical="top" wrapText="1"/>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horizontal="right" vertical="center" wrapText="1"/>
    </xf>
    <xf numFmtId="0" fontId="2" fillId="0" borderId="0" xfId="1" applyFont="1" applyFill="1" applyBorder="1" applyAlignment="1" applyProtection="1">
      <alignment vertical="center"/>
    </xf>
    <xf numFmtId="4" fontId="11" fillId="0" borderId="0" xfId="1" applyNumberFormat="1" applyFont="1" applyFill="1" applyBorder="1" applyAlignment="1" applyProtection="1">
      <alignment horizontal="center" vertical="center"/>
    </xf>
    <xf numFmtId="0" fontId="9"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0" fillId="0" borderId="26" xfId="0" applyBorder="1" applyProtection="1"/>
    <xf numFmtId="0" fontId="0" fillId="0" borderId="27" xfId="0" applyBorder="1" applyProtection="1"/>
    <xf numFmtId="0" fontId="0" fillId="0" borderId="28" xfId="0" applyBorder="1" applyProtection="1"/>
    <xf numFmtId="0" fontId="0" fillId="0" borderId="0" xfId="0" applyProtection="1"/>
    <xf numFmtId="0" fontId="0" fillId="0" borderId="0" xfId="0" applyBorder="1" applyProtection="1"/>
    <xf numFmtId="0" fontId="0" fillId="0" borderId="24" xfId="0" applyBorder="1" applyProtection="1"/>
    <xf numFmtId="0" fontId="0" fillId="0" borderId="23" xfId="0" applyBorder="1" applyProtection="1"/>
    <xf numFmtId="0" fontId="7" fillId="0" borderId="0" xfId="0" applyFont="1" applyBorder="1" applyProtection="1"/>
    <xf numFmtId="0" fontId="0" fillId="0" borderId="29" xfId="0" applyBorder="1" applyProtection="1"/>
    <xf numFmtId="0" fontId="0" fillId="0" borderId="30" xfId="0" applyBorder="1" applyProtection="1"/>
    <xf numFmtId="0" fontId="0" fillId="0" borderId="31" xfId="0" applyBorder="1" applyProtection="1"/>
    <xf numFmtId="171" fontId="0" fillId="0" borderId="0" xfId="0" applyNumberFormat="1" applyBorder="1" applyProtection="1"/>
    <xf numFmtId="0" fontId="0" fillId="0" borderId="0" xfId="0" applyFont="1" applyBorder="1" applyProtection="1"/>
    <xf numFmtId="0" fontId="0" fillId="0" borderId="0" xfId="0" applyBorder="1" applyAlignment="1" applyProtection="1">
      <alignment horizontal="left" indent="2"/>
    </xf>
    <xf numFmtId="0" fontId="0" fillId="0" borderId="0" xfId="0" applyBorder="1" applyAlignment="1" applyProtection="1">
      <alignment horizontal="left" indent="3"/>
    </xf>
    <xf numFmtId="167" fontId="11" fillId="0" borderId="19" xfId="0" applyNumberFormat="1" applyFont="1" applyFill="1" applyBorder="1" applyAlignment="1" applyProtection="1">
      <alignment horizontal="right" vertical="center" wrapText="1"/>
      <protection locked="0"/>
    </xf>
    <xf numFmtId="0" fontId="11" fillId="0" borderId="34" xfId="0" applyFont="1" applyFill="1" applyBorder="1" applyAlignment="1" applyProtection="1">
      <alignment horizontal="center" vertical="center"/>
    </xf>
    <xf numFmtId="172" fontId="0" fillId="4" borderId="0" xfId="0" applyNumberFormat="1" applyFill="1" applyBorder="1" applyProtection="1"/>
    <xf numFmtId="0" fontId="0" fillId="4" borderId="0" xfId="0" applyFill="1" applyBorder="1" applyProtection="1"/>
    <xf numFmtId="170" fontId="0" fillId="4" borderId="0" xfId="0" applyNumberFormat="1" applyFill="1" applyBorder="1" applyProtection="1"/>
    <xf numFmtId="166" fontId="0" fillId="4" borderId="0" xfId="0" applyNumberFormat="1" applyFill="1" applyBorder="1" applyProtection="1"/>
    <xf numFmtId="4" fontId="10" fillId="0" borderId="2" xfId="0" applyNumberFormat="1" applyFont="1" applyFill="1" applyBorder="1" applyAlignment="1" applyProtection="1">
      <alignment horizontal="center" vertical="center"/>
    </xf>
    <xf numFmtId="0" fontId="26" fillId="0" borderId="0" xfId="0" applyFont="1"/>
    <xf numFmtId="0" fontId="0" fillId="0" borderId="0" xfId="0" applyAlignment="1">
      <alignment vertical="center"/>
    </xf>
    <xf numFmtId="14" fontId="0" fillId="0" borderId="0" xfId="0" applyNumberFormat="1" applyBorder="1"/>
    <xf numFmtId="0" fontId="27" fillId="6" borderId="0" xfId="5" applyAlignment="1">
      <alignment vertical="center"/>
    </xf>
    <xf numFmtId="0" fontId="28" fillId="5" borderId="0" xfId="0" applyFont="1" applyFill="1" applyAlignment="1">
      <alignment horizontal="center" vertical="center"/>
    </xf>
    <xf numFmtId="0" fontId="7" fillId="0" borderId="0" xfId="0" applyFont="1" applyAlignment="1">
      <alignment vertical="center"/>
    </xf>
    <xf numFmtId="0" fontId="20" fillId="0" borderId="0" xfId="0" applyFont="1" applyBorder="1" applyAlignment="1">
      <alignment horizontal="right" vertical="center" wrapText="1"/>
    </xf>
    <xf numFmtId="0" fontId="11" fillId="0" borderId="0" xfId="0" applyFont="1" applyAlignment="1">
      <alignment horizontal="left" vertical="center" wrapText="1"/>
    </xf>
    <xf numFmtId="167" fontId="0" fillId="0" borderId="0" xfId="0" applyNumberFormat="1" applyAlignment="1">
      <alignment vertical="center"/>
    </xf>
    <xf numFmtId="0" fontId="11" fillId="0" borderId="0" xfId="1" applyFont="1" applyFill="1" applyBorder="1" applyAlignment="1" applyProtection="1">
      <alignment horizontal="right" vertical="center"/>
    </xf>
    <xf numFmtId="0" fontId="0" fillId="0" borderId="1" xfId="0" applyFont="1" applyFill="1" applyBorder="1" applyAlignment="1" applyProtection="1">
      <alignment horizontal="center" vertical="center" wrapText="1"/>
      <protection locked="0"/>
    </xf>
    <xf numFmtId="0" fontId="32" fillId="0" borderId="0" xfId="0" applyFont="1" applyAlignment="1">
      <alignment horizontal="center" vertical="center"/>
    </xf>
    <xf numFmtId="173" fontId="0" fillId="0" borderId="0" xfId="0" applyNumberFormat="1" applyAlignment="1">
      <alignment vertical="center"/>
    </xf>
    <xf numFmtId="173" fontId="0" fillId="0" borderId="9" xfId="0" applyNumberFormat="1" applyBorder="1" applyAlignment="1">
      <alignment vertical="center"/>
    </xf>
    <xf numFmtId="173" fontId="7" fillId="0" borderId="0" xfId="0" applyNumberFormat="1" applyFont="1" applyAlignment="1">
      <alignment vertical="center"/>
    </xf>
    <xf numFmtId="0" fontId="1" fillId="0" borderId="0" xfId="0" applyFont="1" applyAlignment="1">
      <alignment vertical="center" wrapText="1"/>
    </xf>
    <xf numFmtId="0" fontId="33" fillId="0" borderId="0" xfId="0" applyFont="1" applyAlignment="1">
      <alignment vertical="center"/>
    </xf>
    <xf numFmtId="0" fontId="30" fillId="0" borderId="0" xfId="0" applyFont="1" applyAlignment="1">
      <alignment vertical="center"/>
    </xf>
    <xf numFmtId="0" fontId="9" fillId="0" borderId="0" xfId="0" applyFont="1" applyFill="1" applyBorder="1" applyAlignment="1" applyProtection="1">
      <alignment horizontal="left" vertical="center"/>
    </xf>
    <xf numFmtId="1" fontId="14" fillId="0" borderId="4" xfId="0" applyNumberFormat="1" applyFont="1" applyFill="1" applyBorder="1" applyAlignment="1" applyProtection="1">
      <alignment horizontal="center" vertical="center"/>
    </xf>
    <xf numFmtId="1" fontId="11" fillId="0" borderId="0" xfId="0" applyNumberFormat="1" applyFont="1" applyFill="1" applyBorder="1" applyAlignment="1" applyProtection="1">
      <alignment horizontal="right" vertical="center"/>
    </xf>
    <xf numFmtId="0" fontId="11" fillId="0" borderId="0" xfId="0" applyFont="1" applyBorder="1" applyAlignment="1" applyProtection="1">
      <alignment horizontal="left" vertical="center"/>
    </xf>
    <xf numFmtId="14" fontId="14" fillId="0" borderId="0" xfId="0" applyNumberFormat="1" applyFont="1" applyFill="1" applyBorder="1" applyAlignment="1" applyProtection="1">
      <alignment horizontal="center" vertical="center"/>
    </xf>
    <xf numFmtId="0" fontId="0" fillId="0" borderId="0" xfId="0" applyFill="1" applyAlignment="1">
      <alignment vertical="center"/>
    </xf>
    <xf numFmtId="167" fontId="0" fillId="0" borderId="0" xfId="0" applyNumberFormat="1" applyFill="1" applyAlignment="1">
      <alignment vertical="center"/>
    </xf>
    <xf numFmtId="173" fontId="0" fillId="0" borderId="0" xfId="0" applyNumberFormat="1" applyFill="1" applyAlignment="1">
      <alignment vertical="center"/>
    </xf>
    <xf numFmtId="174" fontId="0" fillId="0" borderId="0" xfId="0" applyNumberFormat="1" applyAlignment="1">
      <alignment vertical="center"/>
    </xf>
    <xf numFmtId="0" fontId="11" fillId="7" borderId="1" xfId="0" applyFont="1" applyFill="1" applyBorder="1" applyAlignment="1" applyProtection="1">
      <alignment horizontal="center" vertical="center"/>
      <protection locked="0"/>
    </xf>
    <xf numFmtId="0" fontId="0" fillId="7" borderId="0" xfId="0" applyFill="1" applyAlignment="1">
      <alignment vertical="center"/>
    </xf>
    <xf numFmtId="0" fontId="9" fillId="7" borderId="35" xfId="0" applyFont="1" applyFill="1" applyBorder="1" applyAlignment="1" applyProtection="1">
      <alignment horizontal="center" vertical="center"/>
      <protection locked="0"/>
    </xf>
    <xf numFmtId="167" fontId="14" fillId="7" borderId="4" xfId="0" applyNumberFormat="1" applyFont="1" applyFill="1" applyBorder="1" applyAlignment="1" applyProtection="1">
      <alignment horizontal="center" vertical="center" wrapText="1"/>
      <protection locked="0"/>
    </xf>
    <xf numFmtId="20" fontId="14" fillId="7" borderId="4" xfId="1" applyNumberFormat="1" applyFont="1" applyFill="1" applyBorder="1" applyAlignment="1" applyProtection="1">
      <alignment horizontal="center" vertical="center"/>
      <protection locked="0"/>
    </xf>
    <xf numFmtId="4" fontId="14" fillId="7" borderId="4" xfId="1" applyNumberFormat="1" applyFont="1" applyFill="1" applyBorder="1" applyAlignment="1" applyProtection="1">
      <alignment vertical="center"/>
      <protection locked="0"/>
    </xf>
    <xf numFmtId="165" fontId="11" fillId="0" borderId="0" xfId="1" applyNumberFormat="1" applyFont="1" applyFill="1" applyBorder="1" applyAlignment="1" applyProtection="1">
      <alignment vertical="center"/>
    </xf>
    <xf numFmtId="0" fontId="14" fillId="0" borderId="0" xfId="0" applyFont="1" applyBorder="1" applyAlignment="1" applyProtection="1">
      <alignment horizontal="right" vertical="center"/>
    </xf>
    <xf numFmtId="49" fontId="14" fillId="0" borderId="0" xfId="0" applyNumberFormat="1" applyFont="1" applyFill="1" applyBorder="1" applyAlignment="1" applyProtection="1">
      <alignment horizontal="left" vertical="center"/>
    </xf>
    <xf numFmtId="49" fontId="14" fillId="0" borderId="0" xfId="0" applyNumberFormat="1" applyFont="1" applyFill="1" applyBorder="1" applyAlignment="1" applyProtection="1">
      <alignment horizontal="right" vertical="center"/>
    </xf>
    <xf numFmtId="0" fontId="11" fillId="0" borderId="0" xfId="1" applyFont="1" applyFill="1" applyBorder="1" applyAlignment="1" applyProtection="1">
      <alignment horizontal="right" vertical="center"/>
    </xf>
    <xf numFmtId="0" fontId="11"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right" vertical="center" wrapText="1"/>
    </xf>
    <xf numFmtId="0" fontId="0" fillId="0" borderId="0" xfId="0" applyBorder="1" applyAlignment="1" applyProtection="1">
      <alignment horizontal="center"/>
    </xf>
    <xf numFmtId="0" fontId="14" fillId="0" borderId="0" xfId="1" applyFont="1" applyFill="1" applyBorder="1" applyAlignment="1" applyProtection="1">
      <alignment horizontal="right" vertical="center"/>
    </xf>
    <xf numFmtId="167" fontId="11" fillId="0" borderId="0" xfId="0" applyNumberFormat="1" applyFont="1" applyBorder="1" applyAlignment="1">
      <alignment horizontal="center" vertical="center" wrapText="1"/>
    </xf>
    <xf numFmtId="0" fontId="11" fillId="0" borderId="0" xfId="1" applyFont="1" applyFill="1" applyBorder="1" applyAlignment="1" applyProtection="1">
      <alignment horizontal="center" vertical="center"/>
    </xf>
    <xf numFmtId="0" fontId="14" fillId="0" borderId="0" xfId="1" applyFont="1" applyFill="1" applyBorder="1" applyAlignment="1" applyProtection="1">
      <alignment horizontal="right" vertical="center"/>
    </xf>
    <xf numFmtId="0" fontId="11" fillId="0" borderId="0" xfId="0" applyFont="1" applyBorder="1" applyAlignment="1" applyProtection="1">
      <alignment horizontal="center" vertical="center"/>
    </xf>
    <xf numFmtId="0" fontId="7" fillId="0" borderId="0" xfId="0" applyFont="1" applyAlignment="1">
      <alignment horizontal="right" vertical="center" wrapText="1"/>
    </xf>
    <xf numFmtId="0" fontId="11" fillId="0" borderId="0" xfId="0" applyFont="1" applyAlignment="1" applyProtection="1">
      <alignment horizontal="center" vertical="center"/>
    </xf>
    <xf numFmtId="0" fontId="14" fillId="0" borderId="0" xfId="1" applyFont="1" applyFill="1" applyBorder="1" applyAlignment="1" applyProtection="1">
      <alignment horizontal="center" vertical="center"/>
    </xf>
    <xf numFmtId="0" fontId="0" fillId="0" borderId="0" xfId="0" applyAlignment="1">
      <alignment horizontal="right" vertical="center" wrapText="1"/>
    </xf>
    <xf numFmtId="0" fontId="38" fillId="0" borderId="0" xfId="0" applyFont="1" applyFill="1" applyAlignment="1" applyProtection="1">
      <alignment vertical="center" wrapText="1"/>
    </xf>
    <xf numFmtId="0" fontId="0" fillId="0" borderId="0" xfId="0" applyFont="1" applyAlignment="1">
      <alignment vertical="center"/>
    </xf>
    <xf numFmtId="0" fontId="0" fillId="0" borderId="0" xfId="0" applyFont="1" applyBorder="1" applyAlignment="1" applyProtection="1">
      <alignment horizontal="left" vertical="center"/>
    </xf>
    <xf numFmtId="0" fontId="0" fillId="0" borderId="0" xfId="0" applyFont="1" applyProtection="1"/>
    <xf numFmtId="14" fontId="11" fillId="0" borderId="0" xfId="0" applyNumberFormat="1" applyFont="1" applyBorder="1" applyAlignment="1" applyProtection="1">
      <alignment vertical="center"/>
    </xf>
    <xf numFmtId="14" fontId="11" fillId="0" borderId="4" xfId="0" applyNumberFormat="1" applyFont="1" applyBorder="1" applyAlignment="1" applyProtection="1">
      <alignment horizontal="center" vertical="center"/>
    </xf>
    <xf numFmtId="0" fontId="14" fillId="4" borderId="1" xfId="0"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0" fillId="0" borderId="0" xfId="0" applyAlignment="1">
      <alignment horizontal="left" vertical="center" wrapText="1"/>
    </xf>
    <xf numFmtId="0" fontId="8" fillId="0" borderId="0" xfId="1" applyFont="1" applyFill="1" applyBorder="1" applyAlignment="1" applyProtection="1">
      <alignment horizontal="left" vertical="center"/>
    </xf>
    <xf numFmtId="0" fontId="0" fillId="0" borderId="0" xfId="0" applyAlignment="1">
      <alignment horizontal="left" vertical="center" wrapText="1"/>
    </xf>
    <xf numFmtId="169" fontId="14" fillId="0" borderId="3" xfId="0" applyNumberFormat="1" applyFont="1" applyFill="1" applyBorder="1" applyAlignment="1">
      <alignment horizontal="right" vertical="center" wrapText="1"/>
    </xf>
    <xf numFmtId="173" fontId="0" fillId="0" borderId="0" xfId="0" applyNumberFormat="1" applyBorder="1" applyAlignment="1">
      <alignment vertical="center"/>
    </xf>
    <xf numFmtId="167" fontId="11" fillId="0" borderId="25" xfId="0" applyNumberFormat="1" applyFont="1" applyFill="1" applyBorder="1" applyAlignment="1" applyProtection="1">
      <alignment horizontal="center" vertical="center" wrapText="1"/>
    </xf>
    <xf numFmtId="0" fontId="11" fillId="0" borderId="0" xfId="0" applyFont="1" applyAlignment="1" applyProtection="1">
      <alignment horizontal="left" vertical="center"/>
    </xf>
    <xf numFmtId="0" fontId="11" fillId="0" borderId="0" xfId="0" applyFont="1" applyBorder="1" applyAlignment="1" applyProtection="1">
      <alignment vertical="center"/>
    </xf>
    <xf numFmtId="0" fontId="11" fillId="0" borderId="0" xfId="1" applyFont="1" applyFill="1" applyAlignment="1" applyProtection="1">
      <alignment vertical="center" wrapText="1"/>
    </xf>
    <xf numFmtId="165" fontId="41" fillId="0" borderId="36" xfId="6" applyNumberFormat="1" applyFont="1" applyBorder="1" applyAlignment="1" applyProtection="1">
      <alignment horizontal="center" vertical="center" wrapText="1"/>
      <protection locked="0"/>
    </xf>
    <xf numFmtId="0" fontId="41" fillId="0" borderId="36" xfId="6" applyFont="1" applyBorder="1" applyAlignment="1" applyProtection="1">
      <alignment vertical="center" wrapText="1"/>
      <protection locked="0"/>
    </xf>
    <xf numFmtId="165" fontId="41" fillId="0" borderId="36" xfId="6" applyNumberFormat="1" applyFont="1" applyBorder="1" applyAlignment="1" applyProtection="1">
      <alignment horizontal="center" vertical="center" wrapText="1"/>
      <protection locked="0"/>
    </xf>
    <xf numFmtId="0" fontId="41" fillId="0" borderId="36" xfId="6" applyFont="1" applyBorder="1" applyAlignment="1" applyProtection="1">
      <alignment vertical="center" wrapText="1"/>
      <protection locked="0"/>
    </xf>
    <xf numFmtId="1" fontId="11" fillId="7" borderId="14" xfId="0" applyNumberFormat="1" applyFont="1" applyFill="1" applyBorder="1" applyAlignment="1" applyProtection="1">
      <alignment horizontal="center" vertical="center"/>
      <protection locked="0"/>
    </xf>
    <xf numFmtId="1" fontId="0" fillId="0" borderId="0" xfId="0" applyNumberFormat="1"/>
    <xf numFmtId="1" fontId="43" fillId="0" borderId="0" xfId="0" applyNumberFormat="1" applyFont="1" applyFill="1" applyBorder="1" applyAlignment="1" applyProtection="1">
      <alignment horizontal="center"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7" fillId="0" borderId="0" xfId="0" applyFont="1" applyAlignment="1">
      <alignment horizontal="left" vertical="top"/>
    </xf>
    <xf numFmtId="0" fontId="0" fillId="8" borderId="0" xfId="0" applyFill="1" applyAlignment="1">
      <alignment vertical="top" wrapText="1"/>
    </xf>
    <xf numFmtId="0" fontId="0" fillId="8" borderId="0" xfId="0" applyFill="1" applyAlignment="1">
      <alignment horizontal="left" vertical="top"/>
    </xf>
    <xf numFmtId="49" fontId="0" fillId="0" borderId="0" xfId="0" applyNumberFormat="1" applyAlignment="1">
      <alignment horizontal="center" vertical="top" wrapText="1"/>
    </xf>
    <xf numFmtId="49" fontId="0" fillId="8" borderId="0" xfId="0" applyNumberFormat="1" applyFill="1" applyAlignment="1">
      <alignment horizontal="left" vertical="top" wrapText="1"/>
    </xf>
    <xf numFmtId="0" fontId="0" fillId="0" borderId="0" xfId="0" applyFont="1" applyAlignment="1">
      <alignment horizontal="right" vertical="center" wrapText="1"/>
    </xf>
    <xf numFmtId="0" fontId="44" fillId="0" borderId="36" xfId="6" applyFont="1" applyBorder="1" applyAlignment="1" applyProtection="1">
      <alignment vertical="center" wrapText="1"/>
      <protection locked="0"/>
    </xf>
    <xf numFmtId="167" fontId="3" fillId="4" borderId="1" xfId="0" applyNumberFormat="1" applyFont="1" applyFill="1" applyBorder="1" applyAlignment="1">
      <alignment horizontal="center" vertical="center" textRotation="90" wrapText="1"/>
    </xf>
    <xf numFmtId="167" fontId="23" fillId="4" borderId="1" xfId="0" applyNumberFormat="1" applyFont="1" applyFill="1" applyBorder="1" applyAlignment="1">
      <alignment horizontal="center" vertical="center" textRotation="90" wrapText="1"/>
    </xf>
    <xf numFmtId="0" fontId="0" fillId="0" borderId="23" xfId="0" applyBorder="1" applyAlignment="1" applyProtection="1">
      <alignment horizontal="center" vertical="center"/>
    </xf>
    <xf numFmtId="0" fontId="0" fillId="0" borderId="0" xfId="0" applyBorder="1" applyAlignment="1" applyProtection="1">
      <alignment wrapText="1"/>
    </xf>
    <xf numFmtId="0" fontId="0" fillId="9" borderId="0" xfId="0" applyFill="1" applyBorder="1" applyAlignment="1" applyProtection="1">
      <alignment wrapText="1"/>
    </xf>
    <xf numFmtId="0" fontId="0" fillId="0" borderId="23" xfId="0" applyFill="1" applyBorder="1" applyAlignment="1" applyProtection="1">
      <alignment horizontal="center" vertical="center"/>
    </xf>
    <xf numFmtId="0" fontId="11" fillId="4" borderId="1" xfId="0" applyFont="1" applyFill="1" applyBorder="1" applyAlignment="1">
      <alignment horizontal="center" vertical="center" wrapText="1"/>
    </xf>
    <xf numFmtId="0" fontId="0" fillId="0" borderId="0" xfId="0" applyAlignment="1">
      <alignment horizontal="left" vertical="center" wrapText="1"/>
    </xf>
    <xf numFmtId="169" fontId="14" fillId="0" borderId="0" xfId="0" applyNumberFormat="1" applyFont="1" applyFill="1" applyBorder="1" applyAlignment="1">
      <alignment horizontal="right" vertical="center" wrapText="1"/>
    </xf>
    <xf numFmtId="0" fontId="20" fillId="0" borderId="37" xfId="0" applyFont="1" applyBorder="1" applyAlignment="1">
      <alignment horizontal="right" vertical="center" wrapText="1"/>
    </xf>
    <xf numFmtId="169" fontId="14" fillId="0" borderId="8" xfId="0" applyNumberFormat="1" applyFont="1" applyFill="1" applyBorder="1" applyAlignment="1">
      <alignment horizontal="right" vertical="center" wrapText="1"/>
    </xf>
    <xf numFmtId="49" fontId="7" fillId="0" borderId="0" xfId="0" applyNumberFormat="1" applyFont="1" applyAlignment="1">
      <alignment horizontal="left" vertical="center"/>
    </xf>
    <xf numFmtId="49" fontId="0" fillId="0" borderId="0" xfId="0" applyNumberFormat="1" applyFont="1" applyAlignment="1">
      <alignment horizontal="left" vertical="center"/>
    </xf>
    <xf numFmtId="49" fontId="30" fillId="0" borderId="0" xfId="0" applyNumberFormat="1" applyFont="1" applyAlignment="1">
      <alignment horizontal="left" vertical="center"/>
    </xf>
    <xf numFmtId="49" fontId="7" fillId="0" borderId="0" xfId="0" applyNumberFormat="1" applyFont="1" applyAlignment="1">
      <alignment horizontal="left" vertical="top"/>
    </xf>
    <xf numFmtId="0" fontId="0" fillId="0" borderId="0" xfId="0" applyAlignment="1">
      <alignment horizontal="right" vertical="center"/>
    </xf>
    <xf numFmtId="0" fontId="0" fillId="0" borderId="0" xfId="0" applyAlignment="1">
      <alignment horizontal="right" vertical="center"/>
    </xf>
    <xf numFmtId="0" fontId="19" fillId="0" borderId="0" xfId="0" applyFont="1" applyAlignment="1">
      <alignment horizontal="right" vertical="center"/>
    </xf>
    <xf numFmtId="0" fontId="19" fillId="0" borderId="9" xfId="0" applyFont="1" applyBorder="1" applyAlignment="1">
      <alignment horizontal="right" vertical="center"/>
    </xf>
    <xf numFmtId="0" fontId="20" fillId="0" borderId="0" xfId="0" applyFont="1" applyAlignment="1">
      <alignment horizontal="right" vertical="center"/>
    </xf>
    <xf numFmtId="0" fontId="7" fillId="0" borderId="0" xfId="0" applyFont="1" applyAlignment="1">
      <alignment horizontal="right" vertical="center"/>
    </xf>
    <xf numFmtId="0" fontId="19" fillId="0" borderId="0" xfId="0" applyFont="1" applyBorder="1" applyAlignment="1">
      <alignment horizontal="right" vertical="center"/>
    </xf>
    <xf numFmtId="175" fontId="7" fillId="0" borderId="3" xfId="0" applyNumberFormat="1" applyFont="1" applyBorder="1" applyAlignment="1">
      <alignment vertical="center"/>
    </xf>
    <xf numFmtId="0" fontId="20" fillId="0" borderId="3" xfId="0" applyFont="1" applyBorder="1" applyAlignment="1">
      <alignment horizontal="right" vertical="center"/>
    </xf>
    <xf numFmtId="173" fontId="7" fillId="0" borderId="0" xfId="0" applyNumberFormat="1" applyFont="1" applyBorder="1" applyAlignment="1">
      <alignment vertical="center"/>
    </xf>
    <xf numFmtId="0" fontId="20" fillId="0" borderId="0" xfId="0" applyFont="1" applyBorder="1" applyAlignment="1">
      <alignment horizontal="right" vertical="center"/>
    </xf>
    <xf numFmtId="0" fontId="30" fillId="10" borderId="0" xfId="0" applyFont="1" applyFill="1" applyAlignment="1">
      <alignment vertical="center"/>
    </xf>
    <xf numFmtId="167" fontId="0" fillId="10" borderId="0" xfId="0" applyNumberFormat="1" applyFill="1" applyAlignment="1">
      <alignment vertical="center"/>
    </xf>
    <xf numFmtId="175" fontId="0" fillId="0" borderId="0" xfId="0" applyNumberFormat="1" applyFont="1" applyBorder="1" applyAlignment="1">
      <alignment vertical="center"/>
    </xf>
    <xf numFmtId="0" fontId="30" fillId="0" borderId="0" xfId="0" applyFont="1" applyFill="1" applyAlignment="1">
      <alignment horizontal="left" vertical="center" wrapText="1"/>
    </xf>
    <xf numFmtId="0" fontId="30" fillId="0" borderId="0" xfId="0" applyFont="1" applyFill="1" applyAlignment="1">
      <alignment vertical="center"/>
    </xf>
    <xf numFmtId="175" fontId="7" fillId="0" borderId="0" xfId="0" applyNumberFormat="1" applyFont="1" applyFill="1" applyBorder="1" applyAlignment="1">
      <alignment vertical="center"/>
    </xf>
    <xf numFmtId="0" fontId="0" fillId="0" borderId="0" xfId="0" applyFill="1" applyAlignment="1">
      <alignment horizontal="right" vertical="center"/>
    </xf>
    <xf numFmtId="0" fontId="15" fillId="0" borderId="0" xfId="0" applyFont="1" applyAlignment="1">
      <alignment horizontal="right" vertical="top"/>
    </xf>
    <xf numFmtId="173" fontId="7" fillId="0" borderId="3" xfId="0" applyNumberFormat="1" applyFont="1" applyBorder="1" applyAlignment="1">
      <alignment vertical="center"/>
    </xf>
    <xf numFmtId="175" fontId="7" fillId="0" borderId="3" xfId="0" applyNumberFormat="1" applyFont="1" applyFill="1" applyBorder="1" applyAlignment="1">
      <alignment vertical="center"/>
    </xf>
    <xf numFmtId="0" fontId="0" fillId="0" borderId="0" xfId="0" applyAlignment="1">
      <alignment horizontal="right" vertical="center"/>
    </xf>
    <xf numFmtId="175" fontId="7" fillId="0" borderId="0" xfId="0" applyNumberFormat="1" applyFont="1" applyFill="1" applyAlignment="1">
      <alignment vertical="center"/>
    </xf>
    <xf numFmtId="0" fontId="20" fillId="0" borderId="0" xfId="0" applyFont="1" applyFill="1" applyAlignment="1">
      <alignment horizontal="right" vertical="center"/>
    </xf>
    <xf numFmtId="0" fontId="7" fillId="0" borderId="0" xfId="0" applyFont="1" applyFill="1" applyAlignment="1">
      <alignment horizontal="right" vertical="center" wrapText="1"/>
    </xf>
    <xf numFmtId="176" fontId="7" fillId="0" borderId="0" xfId="0" applyNumberFormat="1" applyFont="1" applyFill="1" applyAlignment="1">
      <alignment vertical="center"/>
    </xf>
    <xf numFmtId="0" fontId="0" fillId="0" borderId="0" xfId="0" applyAlignment="1">
      <alignment horizontal="right" vertical="center"/>
    </xf>
    <xf numFmtId="0" fontId="0" fillId="0" borderId="0" xfId="0" applyAlignment="1">
      <alignment vertical="center" wrapText="1"/>
    </xf>
    <xf numFmtId="0" fontId="11" fillId="0" borderId="0" xfId="1" applyFont="1" applyFill="1" applyBorder="1" applyAlignment="1" applyProtection="1">
      <alignment horizontal="right" vertical="center"/>
    </xf>
    <xf numFmtId="0" fontId="45" fillId="0" borderId="0" xfId="0" applyFont="1" applyFill="1" applyAlignment="1" applyProtection="1">
      <alignment horizontal="center" vertical="center" wrapText="1"/>
    </xf>
    <xf numFmtId="0" fontId="46" fillId="0" borderId="0" xfId="0" applyFont="1" applyFill="1" applyAlignment="1" applyProtection="1">
      <alignment horizontal="center" vertical="center" wrapText="1"/>
    </xf>
    <xf numFmtId="0" fontId="13" fillId="0" borderId="0" xfId="0" applyFont="1" applyAlignment="1">
      <alignment horizontal="center" vertical="center" wrapText="1"/>
    </xf>
    <xf numFmtId="14" fontId="13" fillId="0" borderId="0" xfId="0" applyNumberFormat="1" applyFont="1" applyBorder="1" applyAlignment="1" applyProtection="1">
      <alignment horizontal="center" vertical="center"/>
    </xf>
    <xf numFmtId="0" fontId="13" fillId="0" borderId="0" xfId="0" applyFont="1" applyAlignment="1" applyProtection="1">
      <alignment horizontal="center"/>
    </xf>
    <xf numFmtId="0" fontId="13" fillId="0" borderId="0" xfId="0" applyFont="1" applyFill="1" applyAlignment="1" applyProtection="1">
      <alignment horizontal="center"/>
    </xf>
    <xf numFmtId="0" fontId="13" fillId="0" borderId="0" xfId="0" applyFont="1" applyFill="1" applyBorder="1" applyAlignment="1" applyProtection="1">
      <alignment horizontal="center"/>
    </xf>
    <xf numFmtId="0" fontId="13" fillId="0" borderId="0" xfId="0" applyFont="1" applyFill="1" applyAlignment="1">
      <alignment horizontal="center" vertical="center" wrapText="1"/>
    </xf>
    <xf numFmtId="0" fontId="13" fillId="0" borderId="0" xfId="0" applyFont="1" applyFill="1" applyAlignment="1" applyProtection="1">
      <alignment horizontal="center" vertical="center" wrapText="1"/>
    </xf>
    <xf numFmtId="165" fontId="13" fillId="0" borderId="0" xfId="0" applyNumberFormat="1" applyFont="1" applyFill="1" applyBorder="1" applyAlignment="1" applyProtection="1">
      <alignment horizontal="center" vertical="center" wrapText="1"/>
    </xf>
    <xf numFmtId="0" fontId="28" fillId="0" borderId="0" xfId="0" applyFont="1" applyAlignment="1">
      <alignment horizontal="center"/>
    </xf>
    <xf numFmtId="167" fontId="13" fillId="0" borderId="0" xfId="0" applyNumberFormat="1" applyFont="1" applyAlignment="1" applyProtection="1">
      <alignment horizontal="center" vertical="center" wrapText="1"/>
    </xf>
    <xf numFmtId="0" fontId="13" fillId="0" borderId="0" xfId="0" applyFont="1" applyFill="1" applyAlignment="1" applyProtection="1">
      <alignment horizontal="center" vertical="top" wrapText="1"/>
    </xf>
    <xf numFmtId="0" fontId="13" fillId="0" borderId="0" xfId="0" applyFont="1" applyFill="1" applyAlignment="1">
      <alignment horizontal="center" vertical="top" wrapText="1"/>
    </xf>
    <xf numFmtId="167" fontId="13" fillId="0" borderId="0" xfId="0" applyNumberFormat="1" applyFont="1" applyFill="1" applyAlignment="1" applyProtection="1">
      <alignment horizontal="center"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29" fillId="0" borderId="0" xfId="0" applyFont="1" applyAlignment="1">
      <alignment horizontal="center" vertical="center"/>
    </xf>
    <xf numFmtId="0" fontId="30" fillId="0" borderId="0" xfId="0" quotePrefix="1" applyFont="1" applyAlignment="1">
      <alignment horizontal="center" vertical="center"/>
    </xf>
    <xf numFmtId="0" fontId="31" fillId="0" borderId="0" xfId="0" applyFont="1" applyFill="1" applyAlignment="1">
      <alignment horizontal="center" vertical="center" wrapText="1"/>
    </xf>
    <xf numFmtId="0" fontId="34" fillId="0" borderId="0" xfId="0" applyFont="1" applyFill="1" applyAlignment="1">
      <alignment horizontal="left" vertical="center" wrapText="1"/>
    </xf>
    <xf numFmtId="0" fontId="7" fillId="0" borderId="0" xfId="0" applyFont="1" applyFill="1" applyAlignment="1">
      <alignment horizontal="left" vertical="center" wrapText="1"/>
    </xf>
    <xf numFmtId="0" fontId="0" fillId="0" borderId="0" xfId="0" applyFont="1" applyAlignment="1">
      <alignment horizontal="left" vertical="center" wrapText="1"/>
    </xf>
    <xf numFmtId="0" fontId="8" fillId="0" borderId="0" xfId="1" applyFont="1" applyFill="1" applyBorder="1" applyAlignment="1" applyProtection="1">
      <alignment horizontal="left" vertical="center"/>
    </xf>
    <xf numFmtId="0" fontId="11" fillId="7" borderId="14" xfId="1" applyFont="1" applyFill="1" applyBorder="1" applyAlignment="1" applyProtection="1">
      <alignment horizontal="left" vertical="center"/>
      <protection locked="0"/>
    </xf>
    <xf numFmtId="1" fontId="11" fillId="0" borderId="1" xfId="1" applyNumberFormat="1" applyFont="1" applyFill="1" applyBorder="1" applyAlignment="1" applyProtection="1">
      <alignment horizontal="center" vertical="center"/>
    </xf>
    <xf numFmtId="1" fontId="14" fillId="0" borderId="4" xfId="1" applyNumberFormat="1" applyFont="1" applyFill="1" applyBorder="1" applyAlignment="1" applyProtection="1">
      <alignment horizontal="center" vertical="center"/>
    </xf>
    <xf numFmtId="0" fontId="10" fillId="0" borderId="0" xfId="1" applyFont="1" applyFill="1" applyBorder="1" applyAlignment="1" applyProtection="1">
      <alignment horizontal="right" vertical="center" wrapText="1"/>
    </xf>
    <xf numFmtId="0" fontId="10" fillId="0" borderId="21" xfId="1" applyFont="1" applyFill="1" applyBorder="1" applyAlignment="1" applyProtection="1">
      <alignment horizontal="right" vertical="center" wrapText="1"/>
    </xf>
    <xf numFmtId="0" fontId="10" fillId="0" borderId="0" xfId="1" applyFont="1" applyFill="1" applyBorder="1" applyAlignment="1" applyProtection="1">
      <alignment horizontal="center" vertical="center"/>
    </xf>
    <xf numFmtId="0" fontId="14" fillId="0" borderId="0" xfId="1" applyFont="1" applyFill="1" applyBorder="1" applyAlignment="1" applyProtection="1">
      <alignment horizontal="center" vertical="center" wrapText="1"/>
    </xf>
    <xf numFmtId="0" fontId="14" fillId="0" borderId="0" xfId="1" applyFont="1" applyFill="1" applyBorder="1" applyAlignment="1" applyProtection="1">
      <alignment horizontal="right" vertical="center"/>
    </xf>
    <xf numFmtId="0" fontId="14" fillId="7" borderId="3" xfId="1" applyFont="1" applyFill="1" applyBorder="1" applyAlignment="1" applyProtection="1">
      <alignment horizontal="center" vertical="center"/>
      <protection locked="0"/>
    </xf>
    <xf numFmtId="0" fontId="14" fillId="0" borderId="3" xfId="1" applyFont="1" applyFill="1" applyBorder="1" applyAlignment="1" applyProtection="1">
      <alignment horizontal="center" vertical="center"/>
    </xf>
    <xf numFmtId="49" fontId="11" fillId="7" borderId="14" xfId="1" applyNumberFormat="1" applyFont="1" applyFill="1" applyBorder="1" applyAlignment="1" applyProtection="1">
      <alignment horizontal="left" vertical="center"/>
      <protection locked="0"/>
    </xf>
    <xf numFmtId="0" fontId="14" fillId="0" borderId="0" xfId="1" applyFont="1" applyFill="1" applyAlignment="1" applyProtection="1">
      <alignment horizontal="right" vertical="center"/>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horizontal="right" vertical="center" wrapText="1"/>
    </xf>
    <xf numFmtId="0" fontId="11" fillId="0" borderId="18" xfId="1" applyFont="1" applyFill="1" applyBorder="1" applyAlignment="1" applyProtection="1">
      <alignment horizontal="center" vertical="center"/>
    </xf>
    <xf numFmtId="0" fontId="11" fillId="0" borderId="14" xfId="1" applyFont="1" applyFill="1" applyBorder="1" applyAlignment="1" applyProtection="1">
      <alignment horizontal="center" vertical="center"/>
    </xf>
    <xf numFmtId="0" fontId="11" fillId="0" borderId="22" xfId="1" applyFont="1" applyFill="1" applyBorder="1" applyAlignment="1" applyProtection="1">
      <alignment horizontal="center" vertical="center"/>
    </xf>
    <xf numFmtId="0" fontId="11" fillId="7" borderId="12" xfId="1" applyFont="1" applyFill="1" applyBorder="1" applyAlignment="1" applyProtection="1">
      <alignment horizontal="left" vertical="center"/>
      <protection locked="0"/>
    </xf>
    <xf numFmtId="0" fontId="1" fillId="0" borderId="9" xfId="1" applyFont="1" applyFill="1" applyBorder="1" applyAlignment="1" applyProtection="1">
      <alignment horizontal="center" vertical="center"/>
    </xf>
    <xf numFmtId="0" fontId="11" fillId="0" borderId="8" xfId="1" applyFont="1" applyFill="1" applyBorder="1" applyAlignment="1" applyProtection="1">
      <alignment horizontal="center" vertical="center"/>
    </xf>
    <xf numFmtId="0" fontId="11" fillId="7" borderId="9" xfId="1" applyFont="1" applyFill="1" applyBorder="1" applyAlignment="1" applyProtection="1">
      <alignment horizontal="center" vertical="center" wrapText="1"/>
      <protection locked="0"/>
    </xf>
    <xf numFmtId="49" fontId="11" fillId="7" borderId="12" xfId="1" applyNumberFormat="1" applyFont="1" applyFill="1" applyBorder="1" applyAlignment="1" applyProtection="1">
      <alignment horizontal="left" vertical="center"/>
      <protection locked="0"/>
    </xf>
    <xf numFmtId="167" fontId="11" fillId="0" borderId="0" xfId="0" applyNumberFormat="1" applyFont="1" applyBorder="1" applyAlignment="1">
      <alignment horizontal="left" vertical="center" wrapText="1"/>
    </xf>
    <xf numFmtId="167" fontId="11" fillId="0" borderId="0" xfId="0" applyNumberFormat="1" applyFont="1" applyAlignment="1">
      <alignment horizontal="left" vertical="center" wrapText="1"/>
    </xf>
    <xf numFmtId="0" fontId="18" fillId="0" borderId="0" xfId="1" applyFont="1" applyFill="1" applyAlignment="1" applyProtection="1">
      <alignment horizontal="center" vertical="top" wrapText="1"/>
    </xf>
    <xf numFmtId="0" fontId="14" fillId="0" borderId="0" xfId="1" applyFont="1" applyFill="1" applyAlignment="1" applyProtection="1">
      <alignment vertical="center"/>
    </xf>
    <xf numFmtId="165" fontId="11" fillId="7" borderId="18" xfId="1" applyNumberFormat="1" applyFont="1" applyFill="1" applyBorder="1" applyAlignment="1" applyProtection="1">
      <alignment horizontal="center" vertical="center"/>
      <protection locked="0"/>
    </xf>
    <xf numFmtId="165" fontId="11" fillId="7" borderId="22" xfId="1" applyNumberFormat="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xf>
    <xf numFmtId="0" fontId="11" fillId="7" borderId="33" xfId="1" applyFont="1" applyFill="1" applyBorder="1" applyAlignment="1" applyProtection="1">
      <alignment horizontal="center" vertical="center"/>
      <protection locked="0"/>
    </xf>
    <xf numFmtId="0" fontId="11" fillId="7" borderId="19" xfId="1" applyFont="1" applyFill="1" applyBorder="1" applyAlignment="1" applyProtection="1">
      <alignment horizontal="center" vertical="center"/>
      <protection locked="0"/>
    </xf>
    <xf numFmtId="0" fontId="11" fillId="7" borderId="20" xfId="1" applyFont="1" applyFill="1" applyBorder="1" applyAlignment="1" applyProtection="1">
      <alignment horizontal="center" vertical="center"/>
      <protection locked="0"/>
    </xf>
    <xf numFmtId="0" fontId="11" fillId="7" borderId="32" xfId="1" applyFont="1" applyFill="1" applyBorder="1" applyAlignment="1" applyProtection="1">
      <alignment horizontal="center" vertical="center"/>
      <protection locked="0"/>
    </xf>
    <xf numFmtId="0" fontId="11" fillId="7" borderId="16" xfId="1" applyFont="1" applyFill="1" applyBorder="1" applyAlignment="1" applyProtection="1">
      <alignment horizontal="center" vertical="center"/>
      <protection locked="0"/>
    </xf>
    <xf numFmtId="0" fontId="11" fillId="7" borderId="17" xfId="1" applyFont="1" applyFill="1" applyBorder="1" applyAlignment="1" applyProtection="1">
      <alignment horizontal="center" vertical="center"/>
      <protection locked="0"/>
    </xf>
    <xf numFmtId="0" fontId="11" fillId="7" borderId="22" xfId="1" applyFont="1" applyFill="1" applyBorder="1" applyAlignment="1" applyProtection="1">
      <alignment horizontal="center" vertical="center"/>
      <protection locked="0"/>
    </xf>
    <xf numFmtId="0" fontId="11" fillId="7" borderId="1" xfId="1" applyFont="1" applyFill="1" applyBorder="1" applyAlignment="1" applyProtection="1">
      <alignment horizontal="center" vertical="center"/>
      <protection locked="0"/>
    </xf>
    <xf numFmtId="165" fontId="20" fillId="7" borderId="5" xfId="1" applyNumberFormat="1" applyFont="1" applyFill="1" applyBorder="1" applyAlignment="1" applyProtection="1">
      <alignment horizontal="center" vertical="center"/>
      <protection locked="0"/>
    </xf>
    <xf numFmtId="165" fontId="20" fillId="7" borderId="7" xfId="1" applyNumberFormat="1" applyFont="1" applyFill="1" applyBorder="1" applyAlignment="1" applyProtection="1">
      <alignment horizontal="center" vertical="center"/>
      <protection locked="0"/>
    </xf>
    <xf numFmtId="0" fontId="18" fillId="0" borderId="0" xfId="1" applyFont="1" applyFill="1" applyAlignment="1" applyProtection="1">
      <alignment horizontal="center" vertical="center" wrapText="1"/>
    </xf>
    <xf numFmtId="0" fontId="18" fillId="0" borderId="10" xfId="1" applyFont="1" applyFill="1" applyBorder="1" applyAlignment="1" applyProtection="1">
      <alignment horizontal="center" vertical="center" wrapText="1"/>
    </xf>
    <xf numFmtId="0" fontId="11" fillId="7" borderId="18" xfId="1" applyFont="1" applyFill="1" applyBorder="1" applyAlignment="1" applyProtection="1">
      <alignment horizontal="center" vertical="center"/>
      <protection locked="0"/>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11" fillId="0" borderId="25" xfId="1" applyFont="1" applyFill="1" applyBorder="1" applyAlignment="1" applyProtection="1">
      <alignment horizontal="right" vertical="center"/>
    </xf>
    <xf numFmtId="0" fontId="11" fillId="0" borderId="0" xfId="1" applyFont="1" applyFill="1" applyBorder="1" applyAlignment="1" applyProtection="1">
      <alignment horizontal="right" vertical="center"/>
    </xf>
    <xf numFmtId="0" fontId="14" fillId="7" borderId="0" xfId="1" applyFont="1" applyFill="1" applyBorder="1" applyAlignment="1" applyProtection="1">
      <alignment horizontal="center" vertical="center"/>
      <protection locked="0"/>
    </xf>
    <xf numFmtId="0" fontId="11" fillId="7" borderId="5" xfId="1" applyFont="1" applyFill="1" applyBorder="1" applyAlignment="1" applyProtection="1">
      <alignment horizontal="left" vertical="center"/>
      <protection locked="0"/>
    </xf>
    <xf numFmtId="0" fontId="11" fillId="7" borderId="6" xfId="1" applyFont="1" applyFill="1" applyBorder="1" applyAlignment="1" applyProtection="1">
      <alignment horizontal="left" vertical="center"/>
      <protection locked="0"/>
    </xf>
    <xf numFmtId="0" fontId="11" fillId="7" borderId="7" xfId="1" applyFont="1" applyFill="1" applyBorder="1" applyAlignment="1" applyProtection="1">
      <alignment horizontal="left" vertical="center"/>
      <protection locked="0"/>
    </xf>
    <xf numFmtId="0" fontId="11" fillId="0" borderId="8" xfId="1" applyFont="1" applyFill="1" applyBorder="1" applyAlignment="1" applyProtection="1">
      <alignment horizontal="right" vertical="center"/>
    </xf>
    <xf numFmtId="0" fontId="11" fillId="0" borderId="11" xfId="1" applyFont="1" applyFill="1" applyBorder="1" applyAlignment="1" applyProtection="1">
      <alignment horizontal="right" vertical="center"/>
    </xf>
    <xf numFmtId="165" fontId="11" fillId="7" borderId="15" xfId="1" applyNumberFormat="1" applyFont="1" applyFill="1" applyBorder="1" applyAlignment="1" applyProtection="1">
      <alignment horizontal="center" vertical="center"/>
      <protection locked="0"/>
    </xf>
    <xf numFmtId="49" fontId="11" fillId="7" borderId="14"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xf>
    <xf numFmtId="0" fontId="18" fillId="0" borderId="0" xfId="0" applyFont="1" applyFill="1" applyAlignment="1" applyProtection="1">
      <alignment horizontal="center" vertical="center" wrapText="1"/>
    </xf>
    <xf numFmtId="1" fontId="14" fillId="0" borderId="5" xfId="0" applyNumberFormat="1" applyFont="1" applyFill="1" applyBorder="1" applyAlignment="1" applyProtection="1">
      <alignment horizontal="center" vertical="center"/>
    </xf>
    <xf numFmtId="1" fontId="14" fillId="0" borderId="7" xfId="0" applyNumberFormat="1" applyFont="1" applyFill="1" applyBorder="1" applyAlignment="1" applyProtection="1">
      <alignment horizontal="center" vertical="center"/>
    </xf>
    <xf numFmtId="49" fontId="14" fillId="7" borderId="13" xfId="0" applyNumberFormat="1" applyFont="1" applyFill="1" applyBorder="1" applyAlignment="1" applyProtection="1">
      <alignment horizontal="left" vertical="center"/>
      <protection locked="0"/>
    </xf>
    <xf numFmtId="49" fontId="14" fillId="7" borderId="12" xfId="0" applyNumberFormat="1"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wrapText="1"/>
      <protection locked="0"/>
    </xf>
    <xf numFmtId="14" fontId="11" fillId="0" borderId="5" xfId="0" applyNumberFormat="1" applyFont="1" applyBorder="1" applyAlignment="1" applyProtection="1">
      <alignment horizontal="center" vertical="center"/>
    </xf>
    <xf numFmtId="14" fontId="11" fillId="0" borderId="7" xfId="0" applyNumberFormat="1" applyFont="1" applyBorder="1" applyAlignment="1" applyProtection="1">
      <alignment horizontal="center" vertical="center"/>
    </xf>
    <xf numFmtId="0" fontId="20" fillId="0" borderId="0" xfId="0" applyFont="1" applyFill="1" applyBorder="1" applyAlignment="1">
      <alignment horizontal="left" vertical="center" wrapText="1"/>
    </xf>
    <xf numFmtId="0" fontId="24" fillId="0" borderId="0" xfId="0" applyFont="1" applyFill="1" applyBorder="1" applyAlignment="1">
      <alignment horizontal="left"/>
    </xf>
    <xf numFmtId="0" fontId="25" fillId="0" borderId="0" xfId="0" applyFont="1" applyFill="1" applyBorder="1" applyAlignment="1">
      <alignment horizontal="left"/>
    </xf>
    <xf numFmtId="0" fontId="10" fillId="0" borderId="0" xfId="0" applyFont="1" applyBorder="1" applyAlignment="1">
      <alignment vertical="center" wrapText="1"/>
    </xf>
    <xf numFmtId="0" fontId="10" fillId="0" borderId="0" xfId="0" applyFont="1" applyFill="1" applyBorder="1" applyAlignment="1">
      <alignment vertical="top" wrapText="1"/>
    </xf>
    <xf numFmtId="0" fontId="10" fillId="0" borderId="0" xfId="0" applyFont="1" applyFill="1" applyAlignment="1">
      <alignment vertical="top" wrapText="1"/>
    </xf>
    <xf numFmtId="0" fontId="11" fillId="4" borderId="1" xfId="0" applyFont="1" applyFill="1" applyBorder="1" applyAlignment="1">
      <alignment horizontal="center" vertical="center" wrapText="1"/>
    </xf>
    <xf numFmtId="0" fontId="30" fillId="4" borderId="0" xfId="0" applyFont="1" applyFill="1" applyAlignment="1">
      <alignment horizontal="left" vertical="center" wrapText="1"/>
    </xf>
    <xf numFmtId="0" fontId="38" fillId="0" borderId="0" xfId="0" applyFont="1" applyFill="1" applyAlignment="1" applyProtection="1">
      <alignment horizontal="center" vertical="center" wrapText="1"/>
    </xf>
    <xf numFmtId="0" fontId="0" fillId="0" borderId="0" xfId="0" applyFont="1" applyBorder="1" applyAlignment="1" applyProtection="1">
      <alignment horizontal="center" vertical="center"/>
    </xf>
    <xf numFmtId="0" fontId="37" fillId="0" borderId="0" xfId="0" applyFont="1" applyBorder="1" applyAlignment="1" applyProtection="1">
      <alignment horizontal="center" vertical="center"/>
    </xf>
    <xf numFmtId="0" fontId="0" fillId="0" borderId="0" xfId="0" applyAlignment="1">
      <alignment horizontal="right" vertical="center"/>
    </xf>
    <xf numFmtId="0" fontId="30" fillId="10" borderId="0" xfId="0" applyFont="1" applyFill="1" applyAlignment="1">
      <alignment horizontal="left" vertical="center" wrapText="1"/>
    </xf>
  </cellXfs>
  <cellStyles count="7">
    <cellStyle name="Hyperlink 2" xfId="2"/>
    <cellStyle name="Komma 2" xfId="3"/>
    <cellStyle name="Schlecht" xfId="5" builtinId="27"/>
    <cellStyle name="Standard" xfId="0" builtinId="0"/>
    <cellStyle name="Standard 2" xfId="4"/>
    <cellStyle name="Standard 3" xfId="1"/>
    <cellStyle name="Standard 4" xfId="6"/>
  </cellStyles>
  <dxfs count="15">
    <dxf>
      <fill>
        <patternFill>
          <bgColor theme="0" tint="-0.14996795556505021"/>
        </patternFill>
      </fill>
    </dxf>
    <dxf>
      <font>
        <b/>
        <i val="0"/>
      </font>
    </dxf>
    <dxf>
      <font>
        <b/>
        <i val="0"/>
      </font>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b/>
        <i val="0"/>
        <color theme="0"/>
      </font>
      <fill>
        <patternFill>
          <bgColor rgb="FFFF0000"/>
        </patternFill>
      </fill>
    </dxf>
    <dxf>
      <font>
        <color theme="0"/>
      </font>
      <fill>
        <patternFill>
          <bgColor theme="0"/>
        </patternFill>
      </fill>
    </dxf>
    <dxf>
      <font>
        <color theme="0"/>
      </font>
    </dxf>
  </dxfs>
  <tableStyles count="0" defaultTableStyle="TableStyleMedium2" defaultPivotStyle="PivotStyleLight16"/>
  <colors>
    <mruColors>
      <color rgb="FFFEF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771525</xdr:colOff>
      <xdr:row>0</xdr:row>
      <xdr:rowOff>114300</xdr:rowOff>
    </xdr:from>
    <xdr:to>
      <xdr:col>8</xdr:col>
      <xdr:colOff>773906</xdr:colOff>
      <xdr:row>5</xdr:row>
      <xdr:rowOff>120162</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15125" y="114300"/>
          <a:ext cx="992981" cy="1120287"/>
        </a:xfrm>
        <a:prstGeom prst="rect">
          <a:avLst/>
        </a:prstGeom>
      </xdr:spPr>
    </xdr:pic>
    <xdr:clientData/>
  </xdr:twoCellAnchor>
  <xdr:twoCellAnchor>
    <xdr:from>
      <xdr:col>6</xdr:col>
      <xdr:colOff>942975</xdr:colOff>
      <xdr:row>17</xdr:row>
      <xdr:rowOff>257175</xdr:rowOff>
    </xdr:from>
    <xdr:to>
      <xdr:col>8</xdr:col>
      <xdr:colOff>941070</xdr:colOff>
      <xdr:row>17</xdr:row>
      <xdr:rowOff>1004570</xdr:rowOff>
    </xdr:to>
    <xdr:grpSp>
      <xdr:nvGrpSpPr>
        <xdr:cNvPr id="3" name="Gruppieren 2"/>
        <xdr:cNvGrpSpPr/>
      </xdr:nvGrpSpPr>
      <xdr:grpSpPr>
        <a:xfrm>
          <a:off x="6000750" y="6715125"/>
          <a:ext cx="1979295" cy="747395"/>
          <a:chOff x="0" y="0"/>
          <a:chExt cx="1979295" cy="747395"/>
        </a:xfrm>
      </xdr:grpSpPr>
      <xdr:pic>
        <xdr:nvPicPr>
          <xdr:cNvPr id="4" name="Grafik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0" y="0"/>
            <a:ext cx="1979295" cy="747395"/>
          </a:xfrm>
          <a:prstGeom prst="rect">
            <a:avLst/>
          </a:prstGeom>
          <a:ln>
            <a:solidFill>
              <a:schemeClr val="accent1"/>
            </a:solidFill>
          </a:ln>
          <a:extLst>
            <a:ext uri="{53640926-AAD7-44D8-BBD7-CCE9431645EC}">
              <a14:shadowObscured xmlns:a14="http://schemas.microsoft.com/office/drawing/2010/main"/>
            </a:ext>
          </a:extLst>
        </xdr:spPr>
      </xdr:pic>
      <xdr:sp macro="" textlink="">
        <xdr:nvSpPr>
          <xdr:cNvPr id="5" name="Ellipse 4"/>
          <xdr:cNvSpPr/>
        </xdr:nvSpPr>
        <xdr:spPr>
          <a:xfrm>
            <a:off x="469127" y="166977"/>
            <a:ext cx="469127" cy="453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88901</xdr:colOff>
      <xdr:row>0</xdr:row>
      <xdr:rowOff>88901</xdr:rowOff>
    </xdr:from>
    <xdr:to>
      <xdr:col>12</xdr:col>
      <xdr:colOff>738982</xdr:colOff>
      <xdr:row>2</xdr:row>
      <xdr:rowOff>250826</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13701" y="88901"/>
          <a:ext cx="650081" cy="7334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108"/>
  <sheetViews>
    <sheetView showGridLines="0" workbookViewId="0"/>
  </sheetViews>
  <sheetFormatPr baseColWidth="10" defaultColWidth="11.5546875" defaultRowHeight="15" x14ac:dyDescent="0.2"/>
  <cols>
    <col min="1" max="1" width="3.33203125" style="105" customWidth="1"/>
    <col min="2" max="2" width="44.44140625" style="105" bestFit="1" customWidth="1"/>
    <col min="3" max="3" width="13.44140625" style="105" customWidth="1"/>
    <col min="4" max="5" width="3.33203125" style="105" customWidth="1"/>
    <col min="6" max="6" width="45.21875" style="105" bestFit="1" customWidth="1"/>
    <col min="7" max="7" width="11.5546875" style="105"/>
    <col min="8" max="8" width="3.33203125" style="105" customWidth="1"/>
    <col min="9" max="16384" width="11.5546875" style="105"/>
  </cols>
  <sheetData>
    <row r="1" spans="1:4" x14ac:dyDescent="0.2">
      <c r="A1" s="102"/>
      <c r="B1" s="103"/>
      <c r="C1" s="103"/>
      <c r="D1" s="104"/>
    </row>
    <row r="2" spans="1:4" ht="15.75" x14ac:dyDescent="0.25">
      <c r="A2" s="108"/>
      <c r="B2" s="109" t="s">
        <v>82</v>
      </c>
      <c r="C2" s="106"/>
      <c r="D2" s="107"/>
    </row>
    <row r="3" spans="1:4" x14ac:dyDescent="0.2">
      <c r="A3" s="108"/>
      <c r="B3" s="106"/>
      <c r="C3" s="106"/>
      <c r="D3" s="107"/>
    </row>
    <row r="4" spans="1:4" ht="15.75" x14ac:dyDescent="0.25">
      <c r="A4" s="108"/>
      <c r="B4" s="109" t="s">
        <v>72</v>
      </c>
      <c r="C4" s="106"/>
      <c r="D4" s="107"/>
    </row>
    <row r="5" spans="1:4" x14ac:dyDescent="0.2">
      <c r="A5" s="108"/>
      <c r="B5" s="106"/>
      <c r="C5" s="106"/>
      <c r="D5" s="107"/>
    </row>
    <row r="6" spans="1:4" x14ac:dyDescent="0.2">
      <c r="A6" s="108"/>
      <c r="B6" s="106" t="s">
        <v>67</v>
      </c>
      <c r="C6" s="120">
        <v>0.2</v>
      </c>
      <c r="D6" s="107"/>
    </row>
    <row r="7" spans="1:4" x14ac:dyDescent="0.2">
      <c r="A7" s="108"/>
      <c r="B7" s="106" t="s">
        <v>68</v>
      </c>
      <c r="C7" s="120">
        <v>7.0000000000000007E-2</v>
      </c>
      <c r="D7" s="107"/>
    </row>
    <row r="8" spans="1:4" x14ac:dyDescent="0.2">
      <c r="A8" s="108"/>
      <c r="B8" s="106" t="s">
        <v>69</v>
      </c>
      <c r="C8" s="120">
        <v>0.06</v>
      </c>
      <c r="D8" s="107"/>
    </row>
    <row r="9" spans="1:4" x14ac:dyDescent="0.2">
      <c r="A9" s="108"/>
      <c r="B9" s="106"/>
      <c r="C9" s="106"/>
      <c r="D9" s="107"/>
    </row>
    <row r="10" spans="1:4" ht="15.75" x14ac:dyDescent="0.25">
      <c r="A10" s="108"/>
      <c r="B10" s="109" t="s">
        <v>74</v>
      </c>
      <c r="C10" s="106"/>
      <c r="D10" s="107"/>
    </row>
    <row r="11" spans="1:4" x14ac:dyDescent="0.2">
      <c r="A11" s="108"/>
      <c r="B11" s="114"/>
      <c r="C11" s="106"/>
      <c r="D11" s="107"/>
    </row>
    <row r="12" spans="1:4" x14ac:dyDescent="0.2">
      <c r="A12" s="108"/>
      <c r="B12" s="106" t="s">
        <v>87</v>
      </c>
      <c r="C12" s="121">
        <v>22.5</v>
      </c>
      <c r="D12" s="107"/>
    </row>
    <row r="13" spans="1:4" x14ac:dyDescent="0.2">
      <c r="A13" s="108"/>
      <c r="B13" s="106" t="s">
        <v>88</v>
      </c>
      <c r="C13" s="121">
        <v>30</v>
      </c>
      <c r="D13" s="107"/>
    </row>
    <row r="14" spans="1:4" x14ac:dyDescent="0.2">
      <c r="A14" s="108"/>
      <c r="B14" s="106" t="s">
        <v>70</v>
      </c>
      <c r="C14" s="121">
        <v>42.5</v>
      </c>
      <c r="D14" s="107"/>
    </row>
    <row r="15" spans="1:4" x14ac:dyDescent="0.2">
      <c r="A15" s="108"/>
      <c r="B15" s="106" t="s">
        <v>71</v>
      </c>
      <c r="C15" s="121">
        <v>50</v>
      </c>
      <c r="D15" s="107"/>
    </row>
    <row r="16" spans="1:4" x14ac:dyDescent="0.2">
      <c r="A16" s="108"/>
      <c r="B16" s="106"/>
      <c r="C16" s="106"/>
      <c r="D16" s="107"/>
    </row>
    <row r="17" spans="1:4" ht="15.75" x14ac:dyDescent="0.25">
      <c r="A17" s="108"/>
      <c r="B17" s="106" t="s">
        <v>73</v>
      </c>
      <c r="C17" s="106"/>
      <c r="D17" s="107"/>
    </row>
    <row r="18" spans="1:4" x14ac:dyDescent="0.2">
      <c r="A18" s="108"/>
      <c r="B18" s="106"/>
      <c r="C18" s="106"/>
      <c r="D18" s="107"/>
    </row>
    <row r="19" spans="1:4" x14ac:dyDescent="0.2">
      <c r="A19" s="108"/>
      <c r="B19" s="115" t="s">
        <v>75</v>
      </c>
      <c r="C19" s="106"/>
      <c r="D19" s="107"/>
    </row>
    <row r="20" spans="1:4" x14ac:dyDescent="0.2">
      <c r="A20" s="108"/>
      <c r="B20" s="116" t="s">
        <v>87</v>
      </c>
      <c r="C20" s="113">
        <f>$C$6*C12</f>
        <v>4.5</v>
      </c>
      <c r="D20" s="107"/>
    </row>
    <row r="21" spans="1:4" x14ac:dyDescent="0.2">
      <c r="A21" s="108"/>
      <c r="B21" s="116" t="s">
        <v>88</v>
      </c>
      <c r="C21" s="113">
        <f t="shared" ref="C21:C23" si="0">$C$6*C13</f>
        <v>6</v>
      </c>
      <c r="D21" s="107"/>
    </row>
    <row r="22" spans="1:4" x14ac:dyDescent="0.2">
      <c r="A22" s="108"/>
      <c r="B22" s="116" t="s">
        <v>70</v>
      </c>
      <c r="C22" s="113">
        <f t="shared" si="0"/>
        <v>8.5</v>
      </c>
      <c r="D22" s="107"/>
    </row>
    <row r="23" spans="1:4" x14ac:dyDescent="0.2">
      <c r="A23" s="108"/>
      <c r="B23" s="116" t="s">
        <v>71</v>
      </c>
      <c r="C23" s="113">
        <f t="shared" si="0"/>
        <v>10</v>
      </c>
      <c r="D23" s="107"/>
    </row>
    <row r="24" spans="1:4" x14ac:dyDescent="0.2">
      <c r="A24" s="108"/>
      <c r="B24" s="106"/>
      <c r="C24" s="113"/>
      <c r="D24" s="107"/>
    </row>
    <row r="25" spans="1:4" x14ac:dyDescent="0.2">
      <c r="A25" s="108"/>
      <c r="B25" s="115" t="s">
        <v>76</v>
      </c>
      <c r="C25" s="113"/>
      <c r="D25" s="107"/>
    </row>
    <row r="26" spans="1:4" x14ac:dyDescent="0.2">
      <c r="A26" s="108"/>
      <c r="B26" s="116" t="s">
        <v>87</v>
      </c>
      <c r="C26" s="113">
        <f>$C$7*C12</f>
        <v>1.5750000000000002</v>
      </c>
      <c r="D26" s="107"/>
    </row>
    <row r="27" spans="1:4" x14ac:dyDescent="0.2">
      <c r="A27" s="108"/>
      <c r="B27" s="116" t="s">
        <v>88</v>
      </c>
      <c r="C27" s="113">
        <f>$C$7*C13</f>
        <v>2.1</v>
      </c>
      <c r="D27" s="107"/>
    </row>
    <row r="28" spans="1:4" x14ac:dyDescent="0.2">
      <c r="A28" s="108"/>
      <c r="B28" s="116" t="s">
        <v>70</v>
      </c>
      <c r="C28" s="113">
        <f>$C$7*C14</f>
        <v>2.9750000000000001</v>
      </c>
      <c r="D28" s="107"/>
    </row>
    <row r="29" spans="1:4" x14ac:dyDescent="0.2">
      <c r="A29" s="108"/>
      <c r="B29" s="116" t="s">
        <v>71</v>
      </c>
      <c r="C29" s="113">
        <f>$C$7*C15</f>
        <v>3.5000000000000004</v>
      </c>
      <c r="D29" s="107"/>
    </row>
    <row r="30" spans="1:4" x14ac:dyDescent="0.2">
      <c r="A30" s="108"/>
      <c r="B30" s="106"/>
      <c r="C30" s="106"/>
      <c r="D30" s="107"/>
    </row>
    <row r="31" spans="1:4" x14ac:dyDescent="0.2">
      <c r="A31" s="108"/>
      <c r="B31" s="115" t="s">
        <v>77</v>
      </c>
      <c r="C31" s="113"/>
      <c r="D31" s="107"/>
    </row>
    <row r="32" spans="1:4" x14ac:dyDescent="0.2">
      <c r="A32" s="108"/>
      <c r="B32" s="116" t="s">
        <v>87</v>
      </c>
      <c r="C32" s="113">
        <f>$C$8*C12</f>
        <v>1.3499999999999999</v>
      </c>
      <c r="D32" s="107"/>
    </row>
    <row r="33" spans="1:4" x14ac:dyDescent="0.2">
      <c r="A33" s="108"/>
      <c r="B33" s="116" t="s">
        <v>88</v>
      </c>
      <c r="C33" s="113">
        <f>$C$8*C13</f>
        <v>1.7999999999999998</v>
      </c>
      <c r="D33" s="107"/>
    </row>
    <row r="34" spans="1:4" x14ac:dyDescent="0.2">
      <c r="A34" s="108"/>
      <c r="B34" s="116" t="s">
        <v>70</v>
      </c>
      <c r="C34" s="113">
        <f>$C$8*C14</f>
        <v>2.5499999999999998</v>
      </c>
      <c r="D34" s="107"/>
    </row>
    <row r="35" spans="1:4" x14ac:dyDescent="0.2">
      <c r="A35" s="108"/>
      <c r="B35" s="116" t="s">
        <v>71</v>
      </c>
      <c r="C35" s="113">
        <f>$C$8*C15</f>
        <v>3</v>
      </c>
      <c r="D35" s="107"/>
    </row>
    <row r="36" spans="1:4" ht="15.75" thickBot="1" x14ac:dyDescent="0.25">
      <c r="A36" s="110"/>
      <c r="B36" s="111"/>
      <c r="C36" s="111"/>
      <c r="D36" s="112"/>
    </row>
    <row r="37" spans="1:4" x14ac:dyDescent="0.2">
      <c r="A37" s="103"/>
      <c r="B37" s="103"/>
      <c r="C37" s="103"/>
      <c r="D37" s="104"/>
    </row>
    <row r="38" spans="1:4" ht="15.75" x14ac:dyDescent="0.25">
      <c r="A38" s="106"/>
      <c r="B38" s="109" t="s">
        <v>81</v>
      </c>
      <c r="C38" s="106"/>
      <c r="D38" s="107"/>
    </row>
    <row r="39" spans="1:4" x14ac:dyDescent="0.2">
      <c r="A39" s="106"/>
      <c r="B39" s="106"/>
      <c r="C39" s="106"/>
      <c r="D39" s="107"/>
    </row>
    <row r="40" spans="1:4" ht="15.75" x14ac:dyDescent="0.25">
      <c r="A40" s="106"/>
      <c r="B40" s="109" t="s">
        <v>78</v>
      </c>
      <c r="C40" s="106"/>
      <c r="D40" s="107"/>
    </row>
    <row r="41" spans="1:4" x14ac:dyDescent="0.2">
      <c r="A41" s="106"/>
      <c r="B41" s="106"/>
      <c r="C41" s="106"/>
      <c r="D41" s="107"/>
    </row>
    <row r="42" spans="1:4" x14ac:dyDescent="0.2">
      <c r="A42" s="106"/>
      <c r="B42" s="106" t="s">
        <v>89</v>
      </c>
      <c r="C42" s="122">
        <v>1</v>
      </c>
      <c r="D42" s="107"/>
    </row>
    <row r="43" spans="1:4" x14ac:dyDescent="0.2">
      <c r="A43" s="106"/>
      <c r="B43" s="106" t="s">
        <v>79</v>
      </c>
      <c r="C43" s="120">
        <v>1.5</v>
      </c>
      <c r="D43" s="107"/>
    </row>
    <row r="44" spans="1:4" x14ac:dyDescent="0.2">
      <c r="A44" s="106"/>
      <c r="B44" s="106" t="s">
        <v>80</v>
      </c>
      <c r="C44" s="120">
        <v>2.5</v>
      </c>
      <c r="D44" s="107"/>
    </row>
    <row r="45" spans="1:4" ht="15.75" thickBot="1" x14ac:dyDescent="0.25">
      <c r="A45" s="111"/>
      <c r="B45" s="111"/>
      <c r="C45" s="111"/>
      <c r="D45" s="112"/>
    </row>
    <row r="46" spans="1:4" x14ac:dyDescent="0.2">
      <c r="A46" s="103"/>
      <c r="B46" s="103"/>
      <c r="C46" s="103"/>
      <c r="D46" s="104"/>
    </row>
    <row r="47" spans="1:4" ht="15.75" x14ac:dyDescent="0.25">
      <c r="A47" s="106"/>
      <c r="B47" s="109" t="s">
        <v>85</v>
      </c>
      <c r="C47" s="106"/>
      <c r="D47" s="107"/>
    </row>
    <row r="48" spans="1:4" x14ac:dyDescent="0.2">
      <c r="A48" s="106"/>
      <c r="B48" s="106"/>
      <c r="C48" s="106"/>
      <c r="D48" s="107"/>
    </row>
    <row r="49" spans="1:4" ht="15.75" x14ac:dyDescent="0.25">
      <c r="A49" s="106"/>
      <c r="B49" s="109" t="s">
        <v>86</v>
      </c>
      <c r="C49" s="106"/>
      <c r="D49" s="107"/>
    </row>
    <row r="50" spans="1:4" x14ac:dyDescent="0.2">
      <c r="A50" s="106"/>
      <c r="B50" s="106"/>
      <c r="C50" s="106"/>
      <c r="D50" s="107"/>
    </row>
    <row r="51" spans="1:4" x14ac:dyDescent="0.2">
      <c r="A51" s="106"/>
      <c r="B51" s="106" t="s">
        <v>89</v>
      </c>
      <c r="C51" s="122">
        <f>3*C42</f>
        <v>3</v>
      </c>
      <c r="D51" s="107"/>
    </row>
    <row r="52" spans="1:4" x14ac:dyDescent="0.2">
      <c r="A52" s="106"/>
      <c r="B52" s="106" t="s">
        <v>79</v>
      </c>
      <c r="C52" s="122">
        <f>2*C43</f>
        <v>3</v>
      </c>
      <c r="D52" s="107"/>
    </row>
    <row r="53" spans="1:4" x14ac:dyDescent="0.2">
      <c r="A53" s="106"/>
      <c r="B53" s="106" t="s">
        <v>80</v>
      </c>
      <c r="C53" s="122">
        <f>2*C44</f>
        <v>5</v>
      </c>
      <c r="D53" s="107"/>
    </row>
    <row r="54" spans="1:4" ht="15.75" thickBot="1" x14ac:dyDescent="0.25">
      <c r="A54" s="111"/>
      <c r="B54" s="111"/>
      <c r="C54" s="111"/>
      <c r="D54" s="112"/>
    </row>
    <row r="55" spans="1:4" x14ac:dyDescent="0.2">
      <c r="A55" s="103"/>
      <c r="B55" s="103"/>
      <c r="C55" s="103"/>
      <c r="D55" s="104"/>
    </row>
    <row r="56" spans="1:4" ht="15.75" x14ac:dyDescent="0.25">
      <c r="A56" s="106"/>
      <c r="B56" s="109" t="s">
        <v>84</v>
      </c>
      <c r="C56" s="106"/>
      <c r="D56" s="107"/>
    </row>
    <row r="57" spans="1:4" x14ac:dyDescent="0.2">
      <c r="A57" s="106"/>
      <c r="B57" s="106"/>
      <c r="C57" s="106"/>
      <c r="D57" s="107"/>
    </row>
    <row r="58" spans="1:4" x14ac:dyDescent="0.2">
      <c r="A58" s="106"/>
      <c r="B58" s="106" t="s">
        <v>90</v>
      </c>
      <c r="C58" s="119">
        <v>0.22</v>
      </c>
      <c r="D58" s="107"/>
    </row>
    <row r="59" spans="1:4" x14ac:dyDescent="0.2">
      <c r="A59" s="106"/>
      <c r="B59" s="106" t="s">
        <v>91</v>
      </c>
      <c r="C59" s="119">
        <v>0.15</v>
      </c>
      <c r="D59" s="107"/>
    </row>
    <row r="60" spans="1:4" ht="15.75" thickBot="1" x14ac:dyDescent="0.25">
      <c r="A60" s="111"/>
      <c r="B60" s="111"/>
      <c r="C60" s="111"/>
      <c r="D60" s="112"/>
    </row>
    <row r="61" spans="1:4" x14ac:dyDescent="0.2">
      <c r="A61" s="102"/>
      <c r="B61" s="103"/>
      <c r="C61" s="103"/>
      <c r="D61" s="104"/>
    </row>
    <row r="62" spans="1:4" ht="15.75" x14ac:dyDescent="0.25">
      <c r="A62" s="108"/>
      <c r="B62" s="106" t="s">
        <v>95</v>
      </c>
      <c r="C62" s="164" t="str">
        <f>IF(Rahmen!I15="","nein",IF(Rahmen!F2&gt;=DATEVALUE("01.08.24"),"nein",IF(Rahmen!I15&lt;DATEVALUE("01.08.20"),"ja",IF(Rahmen!I16="ja","ja","nein"))))</f>
        <v>nein</v>
      </c>
      <c r="D62" s="107"/>
    </row>
    <row r="63" spans="1:4" ht="15.75" thickBot="1" x14ac:dyDescent="0.25">
      <c r="A63" s="110"/>
      <c r="B63" s="111"/>
      <c r="C63" s="111"/>
      <c r="D63" s="112"/>
    </row>
    <row r="64" spans="1:4" x14ac:dyDescent="0.2">
      <c r="A64" s="102"/>
      <c r="B64" s="103"/>
      <c r="C64" s="103"/>
      <c r="D64" s="104"/>
    </row>
    <row r="65" spans="1:4" ht="15.75" x14ac:dyDescent="0.25">
      <c r="A65" s="108"/>
      <c r="B65" s="106" t="s">
        <v>92</v>
      </c>
      <c r="C65" s="106"/>
      <c r="D65" s="107"/>
    </row>
    <row r="66" spans="1:4" x14ac:dyDescent="0.2">
      <c r="A66" s="108"/>
      <c r="B66" s="106"/>
      <c r="C66" s="106"/>
      <c r="D66" s="107"/>
    </row>
    <row r="67" spans="1:4" x14ac:dyDescent="0.2">
      <c r="A67" s="108"/>
      <c r="B67" s="106" t="s">
        <v>83</v>
      </c>
      <c r="C67" s="119">
        <v>0.2</v>
      </c>
      <c r="D67" s="107"/>
    </row>
    <row r="68" spans="1:4" ht="15.75" thickBot="1" x14ac:dyDescent="0.25">
      <c r="A68" s="110"/>
      <c r="B68" s="111"/>
      <c r="C68" s="111"/>
      <c r="D68" s="112"/>
    </row>
    <row r="69" spans="1:4" x14ac:dyDescent="0.2">
      <c r="A69" s="102"/>
      <c r="B69" s="103"/>
      <c r="C69" s="103"/>
      <c r="D69" s="104"/>
    </row>
    <row r="70" spans="1:4" ht="15.75" x14ac:dyDescent="0.25">
      <c r="A70" s="108"/>
      <c r="B70" s="109" t="s">
        <v>93</v>
      </c>
      <c r="C70" s="106"/>
      <c r="D70" s="107"/>
    </row>
    <row r="71" spans="1:4" x14ac:dyDescent="0.2">
      <c r="A71" s="108"/>
      <c r="B71" s="106"/>
      <c r="C71" s="106"/>
      <c r="D71" s="107"/>
    </row>
    <row r="72" spans="1:4" x14ac:dyDescent="0.2">
      <c r="A72" s="108"/>
      <c r="B72" s="106" t="s">
        <v>94</v>
      </c>
      <c r="C72" s="126">
        <f>DATE(YEAR(Rahmen!F2)-5,MONTH(Rahmen!F2),DAY(Rahmen!F2))</f>
        <v>692136</v>
      </c>
      <c r="D72" s="107"/>
    </row>
    <row r="73" spans="1:4" ht="15.75" thickBot="1" x14ac:dyDescent="0.25">
      <c r="A73" s="110"/>
      <c r="B73" s="111"/>
      <c r="C73" s="111"/>
      <c r="D73" s="112"/>
    </row>
    <row r="74" spans="1:4" x14ac:dyDescent="0.2">
      <c r="A74" s="102"/>
      <c r="B74" s="103"/>
      <c r="C74" s="103"/>
      <c r="D74" s="104"/>
    </row>
    <row r="75" spans="1:4" ht="15.75" x14ac:dyDescent="0.25">
      <c r="A75" s="108"/>
      <c r="B75" s="109" t="s">
        <v>100</v>
      </c>
      <c r="C75" s="106"/>
      <c r="D75" s="107"/>
    </row>
    <row r="76" spans="1:4" x14ac:dyDescent="0.2">
      <c r="A76" s="108"/>
      <c r="B76" s="106"/>
      <c r="C76" s="106"/>
      <c r="D76" s="107"/>
    </row>
    <row r="77" spans="1:4" x14ac:dyDescent="0.2">
      <c r="A77" s="108"/>
      <c r="B77" s="106" t="s">
        <v>101</v>
      </c>
      <c r="C77" s="119">
        <v>0.25</v>
      </c>
      <c r="D77" s="107"/>
    </row>
    <row r="78" spans="1:4" ht="15.75" thickBot="1" x14ac:dyDescent="0.25">
      <c r="A78" s="110"/>
      <c r="B78" s="111"/>
      <c r="C78" s="111"/>
      <c r="D78" s="112"/>
    </row>
    <row r="79" spans="1:4" x14ac:dyDescent="0.2">
      <c r="A79" s="102"/>
      <c r="B79" s="103"/>
      <c r="C79" s="103"/>
      <c r="D79" s="104"/>
    </row>
    <row r="80" spans="1:4" ht="15.75" x14ac:dyDescent="0.25">
      <c r="A80" s="108"/>
      <c r="B80" s="109" t="s">
        <v>194</v>
      </c>
      <c r="C80" s="106"/>
      <c r="D80" s="107"/>
    </row>
    <row r="81" spans="1:4" x14ac:dyDescent="0.2">
      <c r="A81" s="108"/>
      <c r="B81" s="106"/>
      <c r="C81" s="106"/>
      <c r="D81" s="107"/>
    </row>
    <row r="82" spans="1:4" ht="30" x14ac:dyDescent="0.2">
      <c r="A82" s="212">
        <v>1</v>
      </c>
      <c r="B82" s="213" t="s">
        <v>167</v>
      </c>
      <c r="C82" s="106"/>
      <c r="D82" s="107"/>
    </row>
    <row r="83" spans="1:4" ht="30" x14ac:dyDescent="0.2">
      <c r="A83" s="212">
        <v>2</v>
      </c>
      <c r="B83" s="214" t="s">
        <v>168</v>
      </c>
      <c r="C83" s="106"/>
      <c r="D83" s="107"/>
    </row>
    <row r="84" spans="1:4" ht="30" x14ac:dyDescent="0.2">
      <c r="A84" s="212">
        <v>3</v>
      </c>
      <c r="B84" s="213" t="s">
        <v>169</v>
      </c>
      <c r="C84" s="106"/>
      <c r="D84" s="107"/>
    </row>
    <row r="85" spans="1:4" ht="30" x14ac:dyDescent="0.2">
      <c r="A85" s="215">
        <v>4</v>
      </c>
      <c r="B85" s="214" t="s">
        <v>170</v>
      </c>
      <c r="C85" s="106"/>
      <c r="D85" s="107"/>
    </row>
    <row r="86" spans="1:4" ht="30" x14ac:dyDescent="0.2">
      <c r="A86" s="215">
        <v>5</v>
      </c>
      <c r="B86" s="213" t="s">
        <v>171</v>
      </c>
      <c r="C86" s="106"/>
      <c r="D86" s="107"/>
    </row>
    <row r="87" spans="1:4" ht="30" x14ac:dyDescent="0.2">
      <c r="A87" s="215">
        <v>6</v>
      </c>
      <c r="B87" s="214" t="s">
        <v>172</v>
      </c>
      <c r="C87" s="106"/>
      <c r="D87" s="107"/>
    </row>
    <row r="88" spans="1:4" ht="30" x14ac:dyDescent="0.2">
      <c r="A88" s="215">
        <v>7</v>
      </c>
      <c r="B88" s="213" t="s">
        <v>173</v>
      </c>
      <c r="C88" s="106"/>
      <c r="D88" s="107"/>
    </row>
    <row r="89" spans="1:4" ht="30" x14ac:dyDescent="0.2">
      <c r="A89" s="212">
        <v>8</v>
      </c>
      <c r="B89" s="214" t="s">
        <v>174</v>
      </c>
      <c r="C89" s="106"/>
      <c r="D89" s="107"/>
    </row>
    <row r="90" spans="1:4" ht="30" x14ac:dyDescent="0.2">
      <c r="A90" s="212">
        <v>9</v>
      </c>
      <c r="B90" s="213" t="s">
        <v>175</v>
      </c>
      <c r="C90" s="106"/>
      <c r="D90" s="107"/>
    </row>
    <row r="91" spans="1:4" ht="30" x14ac:dyDescent="0.2">
      <c r="A91" s="212">
        <v>10</v>
      </c>
      <c r="B91" s="214" t="s">
        <v>178</v>
      </c>
      <c r="C91" s="106"/>
      <c r="D91" s="107"/>
    </row>
    <row r="92" spans="1:4" ht="30" x14ac:dyDescent="0.2">
      <c r="A92" s="215">
        <v>11</v>
      </c>
      <c r="B92" s="213" t="s">
        <v>179</v>
      </c>
      <c r="C92" s="106"/>
      <c r="D92" s="107"/>
    </row>
    <row r="93" spans="1:4" ht="30" x14ac:dyDescent="0.2">
      <c r="A93" s="215">
        <v>12</v>
      </c>
      <c r="B93" s="214" t="s">
        <v>185</v>
      </c>
      <c r="C93" s="106"/>
      <c r="D93" s="107"/>
    </row>
    <row r="94" spans="1:4" ht="30" x14ac:dyDescent="0.2">
      <c r="A94" s="215">
        <v>13</v>
      </c>
      <c r="B94" s="213" t="s">
        <v>186</v>
      </c>
      <c r="C94" s="106"/>
      <c r="D94" s="107"/>
    </row>
    <row r="95" spans="1:4" ht="30" x14ac:dyDescent="0.2">
      <c r="A95" s="215">
        <v>14</v>
      </c>
      <c r="B95" s="214" t="s">
        <v>176</v>
      </c>
      <c r="C95" s="106"/>
      <c r="D95" s="107"/>
    </row>
    <row r="96" spans="1:4" ht="30" x14ac:dyDescent="0.2">
      <c r="A96" s="212">
        <v>15</v>
      </c>
      <c r="B96" s="213" t="s">
        <v>177</v>
      </c>
      <c r="C96" s="106"/>
      <c r="D96" s="107"/>
    </row>
    <row r="97" spans="1:4" x14ac:dyDescent="0.2">
      <c r="A97" s="212">
        <v>16</v>
      </c>
      <c r="B97" s="214" t="s">
        <v>321</v>
      </c>
      <c r="C97" s="106"/>
      <c r="D97" s="107"/>
    </row>
    <row r="98" spans="1:4" x14ac:dyDescent="0.2">
      <c r="A98" s="212" t="s">
        <v>314</v>
      </c>
      <c r="B98" s="213" t="s">
        <v>191</v>
      </c>
      <c r="C98" s="106"/>
      <c r="D98" s="107"/>
    </row>
    <row r="99" spans="1:4" ht="30" x14ac:dyDescent="0.2">
      <c r="A99" s="212" t="s">
        <v>315</v>
      </c>
      <c r="B99" s="214" t="s">
        <v>190</v>
      </c>
      <c r="C99" s="106"/>
      <c r="D99" s="107"/>
    </row>
    <row r="100" spans="1:4" x14ac:dyDescent="0.2">
      <c r="A100" s="212" t="s">
        <v>316</v>
      </c>
      <c r="B100" s="213" t="s">
        <v>187</v>
      </c>
      <c r="C100" s="106"/>
      <c r="D100" s="107"/>
    </row>
    <row r="101" spans="1:4" ht="30" x14ac:dyDescent="0.2">
      <c r="A101" s="215">
        <v>18</v>
      </c>
      <c r="B101" s="214" t="s">
        <v>184</v>
      </c>
      <c r="C101" s="106"/>
      <c r="D101" s="107"/>
    </row>
    <row r="102" spans="1:4" ht="30" x14ac:dyDescent="0.2">
      <c r="A102" s="212">
        <v>19</v>
      </c>
      <c r="B102" s="213" t="s">
        <v>189</v>
      </c>
      <c r="C102" s="106"/>
      <c r="D102" s="107"/>
    </row>
    <row r="103" spans="1:4" ht="30" x14ac:dyDescent="0.2">
      <c r="A103" s="212">
        <v>20</v>
      </c>
      <c r="B103" s="214" t="s">
        <v>182</v>
      </c>
      <c r="C103" s="106"/>
      <c r="D103" s="107"/>
    </row>
    <row r="104" spans="1:4" ht="30" x14ac:dyDescent="0.2">
      <c r="A104" s="215">
        <v>21</v>
      </c>
      <c r="B104" s="213" t="s">
        <v>183</v>
      </c>
      <c r="C104" s="106"/>
      <c r="D104" s="107"/>
    </row>
    <row r="105" spans="1:4" ht="30" x14ac:dyDescent="0.2">
      <c r="A105" s="212" t="s">
        <v>317</v>
      </c>
      <c r="B105" s="214" t="s">
        <v>319</v>
      </c>
      <c r="C105" s="106"/>
      <c r="D105" s="107"/>
    </row>
    <row r="106" spans="1:4" ht="45" x14ac:dyDescent="0.2">
      <c r="A106" s="212" t="s">
        <v>318</v>
      </c>
      <c r="B106" s="213" t="s">
        <v>320</v>
      </c>
      <c r="C106" s="106"/>
      <c r="D106" s="107"/>
    </row>
    <row r="107" spans="1:4" x14ac:dyDescent="0.2">
      <c r="A107" s="212">
        <v>23</v>
      </c>
      <c r="B107" s="214" t="s">
        <v>188</v>
      </c>
      <c r="C107" s="106"/>
      <c r="D107" s="107"/>
    </row>
    <row r="108" spans="1:4" ht="15.75" thickBot="1" x14ac:dyDescent="0.25">
      <c r="A108" s="110"/>
      <c r="B108" s="111"/>
      <c r="C108" s="111"/>
      <c r="D108" s="112"/>
    </row>
  </sheetData>
  <sheetProtection algorithmName="SHA-512" hashValue="4WmYPJ68nBla0lZAmJGCTMnrcMkaXumCENxHWLGjmBKeHHAyzY0TjLmVynr6wxODnRtHGzQSxk9LOc5jCJ0LtQ==" saltValue="rlS7nRX5tKDHMw+mCkjgjw==" spinCount="100000" sheet="1" selectLockedCells="1" selectUnlockedCell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2:I68"/>
  <sheetViews>
    <sheetView showGridLines="0" tabSelected="1" zoomScaleNormal="100" workbookViewId="0"/>
  </sheetViews>
  <sheetFormatPr baseColWidth="10" defaultColWidth="11.5546875" defaultRowHeight="15.75" x14ac:dyDescent="0.2"/>
  <cols>
    <col min="1" max="1" width="3.88671875" style="221" customWidth="1"/>
    <col min="2" max="2" width="8.88671875" style="125" customWidth="1"/>
    <col min="3" max="16384" width="11.5546875" style="125"/>
  </cols>
  <sheetData>
    <row r="2" spans="1:9" ht="23.25" x14ac:dyDescent="0.2">
      <c r="B2" s="271" t="s">
        <v>96</v>
      </c>
      <c r="C2" s="271"/>
      <c r="D2" s="271"/>
      <c r="E2" s="271"/>
      <c r="F2" s="271"/>
      <c r="G2" s="271"/>
      <c r="H2" s="271"/>
      <c r="I2" s="271"/>
    </row>
    <row r="3" spans="1:9" ht="15" x14ac:dyDescent="0.2">
      <c r="A3" s="222" t="str">
        <f>Rahmen!A2</f>
        <v>Version 5.03.01</v>
      </c>
    </row>
    <row r="4" spans="1:9" ht="18" x14ac:dyDescent="0.2">
      <c r="B4" s="272" t="s">
        <v>97</v>
      </c>
      <c r="C4" s="272"/>
      <c r="D4" s="272"/>
      <c r="E4" s="272"/>
      <c r="F4" s="272"/>
      <c r="G4" s="272"/>
      <c r="H4" s="272"/>
      <c r="I4" s="272"/>
    </row>
    <row r="8" spans="1:9" ht="57.75" customHeight="1" x14ac:dyDescent="0.2">
      <c r="B8" s="273" t="s">
        <v>343</v>
      </c>
      <c r="C8" s="273"/>
      <c r="D8" s="273"/>
      <c r="E8" s="273"/>
      <c r="F8" s="273"/>
      <c r="G8" s="273"/>
      <c r="H8" s="273"/>
      <c r="I8" s="273"/>
    </row>
    <row r="10" spans="1:9" ht="18" x14ac:dyDescent="0.2">
      <c r="A10" s="223" t="s">
        <v>219</v>
      </c>
      <c r="B10" s="141" t="s">
        <v>99</v>
      </c>
    </row>
    <row r="12" spans="1:9" ht="94.5" customHeight="1" x14ac:dyDescent="0.2">
      <c r="A12" s="224" t="s">
        <v>216</v>
      </c>
      <c r="B12" s="147"/>
      <c r="C12" s="269" t="s">
        <v>133</v>
      </c>
      <c r="D12" s="269"/>
      <c r="E12" s="269"/>
      <c r="F12" s="269"/>
      <c r="G12" s="269"/>
      <c r="H12" s="269"/>
      <c r="I12" s="269"/>
    </row>
    <row r="13" spans="1:9" ht="15" customHeight="1" x14ac:dyDescent="0.2">
      <c r="B13" s="147"/>
      <c r="C13" s="184"/>
      <c r="D13" s="184"/>
      <c r="E13" s="184"/>
      <c r="F13" s="184"/>
      <c r="G13" s="184"/>
      <c r="H13" s="184"/>
      <c r="I13" s="184"/>
    </row>
    <row r="14" spans="1:9" ht="46.5" customHeight="1" x14ac:dyDescent="0.2">
      <c r="A14" s="224" t="s">
        <v>217</v>
      </c>
      <c r="B14" s="152"/>
      <c r="C14" s="269" t="s">
        <v>134</v>
      </c>
      <c r="D14" s="269"/>
      <c r="E14" s="269"/>
      <c r="F14" s="269"/>
      <c r="G14" s="269"/>
      <c r="H14" s="269"/>
      <c r="I14" s="269"/>
    </row>
    <row r="16" spans="1:9" ht="94.5" customHeight="1" x14ac:dyDescent="0.2">
      <c r="A16" s="224" t="s">
        <v>282</v>
      </c>
      <c r="C16" s="269" t="s">
        <v>283</v>
      </c>
      <c r="D16" s="269"/>
      <c r="E16" s="269"/>
      <c r="F16" s="269"/>
      <c r="G16" s="269"/>
      <c r="H16" s="269"/>
      <c r="I16" s="269"/>
    </row>
    <row r="18" spans="1:9" ht="94.5" customHeight="1" x14ac:dyDescent="0.2">
      <c r="A18" s="224" t="s">
        <v>284</v>
      </c>
      <c r="C18" s="269" t="s">
        <v>299</v>
      </c>
      <c r="D18" s="269"/>
      <c r="E18" s="269"/>
      <c r="F18" s="269"/>
      <c r="G18" s="269"/>
      <c r="H18" s="269"/>
      <c r="I18" s="269"/>
    </row>
    <row r="20" spans="1:9" ht="18" x14ac:dyDescent="0.2">
      <c r="A20" s="223" t="s">
        <v>218</v>
      </c>
      <c r="B20" s="140" t="s">
        <v>103</v>
      </c>
    </row>
    <row r="22" spans="1:9" ht="63" customHeight="1" x14ac:dyDescent="0.2">
      <c r="A22" s="224" t="s">
        <v>220</v>
      </c>
      <c r="C22" s="269" t="s">
        <v>113</v>
      </c>
      <c r="D22" s="269"/>
      <c r="E22" s="269"/>
      <c r="F22" s="269"/>
      <c r="G22" s="269"/>
      <c r="H22" s="269"/>
      <c r="I22" s="269"/>
    </row>
    <row r="24" spans="1:9" ht="47.25" customHeight="1" x14ac:dyDescent="0.2">
      <c r="A24" s="224" t="s">
        <v>221</v>
      </c>
      <c r="C24" s="275" t="s">
        <v>125</v>
      </c>
      <c r="D24" s="270"/>
      <c r="E24" s="270"/>
      <c r="F24" s="270"/>
      <c r="G24" s="270"/>
      <c r="H24" s="270"/>
      <c r="I24" s="270"/>
    </row>
    <row r="26" spans="1:9" ht="47.25" customHeight="1" x14ac:dyDescent="0.2">
      <c r="A26" s="224" t="s">
        <v>222</v>
      </c>
      <c r="C26" s="274" t="s">
        <v>111</v>
      </c>
      <c r="D26" s="274"/>
      <c r="E26" s="274"/>
      <c r="F26" s="274"/>
      <c r="G26" s="274"/>
      <c r="H26" s="274"/>
      <c r="I26" s="274"/>
    </row>
    <row r="27" spans="1:9" x14ac:dyDescent="0.2">
      <c r="A27" s="224"/>
    </row>
    <row r="28" spans="1:9" ht="78.75" customHeight="1" x14ac:dyDescent="0.2">
      <c r="A28" s="224" t="s">
        <v>223</v>
      </c>
      <c r="C28" s="269" t="s">
        <v>112</v>
      </c>
      <c r="D28" s="269"/>
      <c r="E28" s="269"/>
      <c r="F28" s="269"/>
      <c r="G28" s="269"/>
      <c r="H28" s="269"/>
      <c r="I28" s="269"/>
    </row>
    <row r="29" spans="1:9" x14ac:dyDescent="0.2">
      <c r="A29" s="224"/>
    </row>
    <row r="30" spans="1:9" ht="46.5" customHeight="1" x14ac:dyDescent="0.2">
      <c r="A30" s="224" t="s">
        <v>224</v>
      </c>
      <c r="C30" s="269" t="s">
        <v>126</v>
      </c>
      <c r="D30" s="269"/>
      <c r="E30" s="269"/>
      <c r="F30" s="269"/>
      <c r="G30" s="269"/>
      <c r="H30" s="269"/>
      <c r="I30" s="269"/>
    </row>
    <row r="31" spans="1:9" x14ac:dyDescent="0.2">
      <c r="A31" s="224"/>
    </row>
    <row r="32" spans="1:9" ht="63" customHeight="1" x14ac:dyDescent="0.2">
      <c r="A32" s="224" t="s">
        <v>225</v>
      </c>
      <c r="C32" s="269" t="s">
        <v>156</v>
      </c>
      <c r="D32" s="269"/>
      <c r="E32" s="269"/>
      <c r="F32" s="269"/>
      <c r="G32" s="269"/>
      <c r="H32" s="269"/>
      <c r="I32" s="269"/>
    </row>
    <row r="33" spans="1:9" x14ac:dyDescent="0.2">
      <c r="A33" s="224"/>
    </row>
    <row r="34" spans="1:9" ht="18" x14ac:dyDescent="0.2">
      <c r="A34" s="223" t="s">
        <v>226</v>
      </c>
      <c r="B34" s="140" t="s">
        <v>104</v>
      </c>
    </row>
    <row r="36" spans="1:9" ht="47.25" customHeight="1" x14ac:dyDescent="0.2">
      <c r="A36" s="224" t="s">
        <v>227</v>
      </c>
      <c r="C36" s="270" t="s">
        <v>242</v>
      </c>
      <c r="D36" s="270"/>
      <c r="E36" s="270"/>
      <c r="F36" s="270"/>
      <c r="G36" s="270"/>
      <c r="H36" s="270"/>
      <c r="I36" s="270"/>
    </row>
    <row r="37" spans="1:9" x14ac:dyDescent="0.2">
      <c r="A37" s="224"/>
    </row>
    <row r="38" spans="1:9" ht="47.25" customHeight="1" x14ac:dyDescent="0.2">
      <c r="A38" s="224" t="s">
        <v>228</v>
      </c>
      <c r="C38" s="269" t="s">
        <v>243</v>
      </c>
      <c r="D38" s="269"/>
      <c r="E38" s="269"/>
      <c r="F38" s="269"/>
      <c r="G38" s="269"/>
      <c r="H38" s="269"/>
      <c r="I38" s="269"/>
    </row>
    <row r="39" spans="1:9" ht="14.25" customHeight="1" x14ac:dyDescent="0.2">
      <c r="A39" s="224"/>
      <c r="B39" s="135"/>
      <c r="C39" s="217"/>
      <c r="D39" s="217"/>
      <c r="E39" s="217"/>
      <c r="F39" s="217"/>
      <c r="G39" s="217"/>
      <c r="H39" s="217"/>
      <c r="I39" s="217"/>
    </row>
    <row r="40" spans="1:9" ht="47.25" customHeight="1" x14ac:dyDescent="0.2">
      <c r="A40" s="224" t="s">
        <v>229</v>
      </c>
      <c r="C40" s="269" t="s">
        <v>116</v>
      </c>
      <c r="D40" s="269"/>
      <c r="E40" s="269"/>
      <c r="F40" s="269"/>
      <c r="G40" s="269"/>
      <c r="H40" s="269"/>
      <c r="I40" s="269"/>
    </row>
    <row r="41" spans="1:9" x14ac:dyDescent="0.2">
      <c r="A41" s="224"/>
    </row>
    <row r="42" spans="1:9" ht="94.5" customHeight="1" x14ac:dyDescent="0.2">
      <c r="A42" s="224" t="s">
        <v>230</v>
      </c>
      <c r="C42" s="269" t="s">
        <v>109</v>
      </c>
      <c r="D42" s="269"/>
      <c r="E42" s="269"/>
      <c r="F42" s="269"/>
      <c r="G42" s="269"/>
      <c r="H42" s="269"/>
      <c r="I42" s="269"/>
    </row>
    <row r="43" spans="1:9" x14ac:dyDescent="0.2">
      <c r="A43" s="224"/>
    </row>
    <row r="44" spans="1:9" ht="31.5" customHeight="1" x14ac:dyDescent="0.2">
      <c r="A44" s="224" t="s">
        <v>231</v>
      </c>
      <c r="C44" s="269" t="s">
        <v>128</v>
      </c>
      <c r="D44" s="269"/>
      <c r="E44" s="269"/>
      <c r="F44" s="269"/>
      <c r="G44" s="269"/>
      <c r="H44" s="269"/>
      <c r="I44" s="269"/>
    </row>
    <row r="45" spans="1:9" x14ac:dyDescent="0.2">
      <c r="A45" s="224"/>
    </row>
    <row r="46" spans="1:9" ht="31.5" customHeight="1" x14ac:dyDescent="0.2">
      <c r="A46" s="224" t="s">
        <v>232</v>
      </c>
      <c r="C46" s="269" t="s">
        <v>208</v>
      </c>
      <c r="D46" s="269"/>
      <c r="E46" s="269"/>
      <c r="F46" s="269"/>
      <c r="G46" s="269"/>
      <c r="H46" s="269"/>
      <c r="I46" s="269"/>
    </row>
    <row r="47" spans="1:9" ht="14.25" customHeight="1" x14ac:dyDescent="0.2">
      <c r="A47" s="224"/>
      <c r="B47" s="135"/>
      <c r="C47" s="186"/>
      <c r="D47" s="186"/>
      <c r="E47" s="186"/>
      <c r="F47" s="186"/>
      <c r="G47" s="186"/>
      <c r="H47" s="186"/>
      <c r="I47" s="186"/>
    </row>
    <row r="48" spans="1:9" ht="63" customHeight="1" x14ac:dyDescent="0.2">
      <c r="A48" s="224" t="s">
        <v>233</v>
      </c>
      <c r="B48" s="135"/>
      <c r="C48" s="269" t="s">
        <v>136</v>
      </c>
      <c r="D48" s="269"/>
      <c r="E48" s="269"/>
      <c r="F48" s="269"/>
      <c r="G48" s="269"/>
      <c r="H48" s="269"/>
      <c r="I48" s="269"/>
    </row>
    <row r="50" spans="1:9" ht="18" x14ac:dyDescent="0.2">
      <c r="A50" s="223" t="s">
        <v>234</v>
      </c>
      <c r="B50" s="140" t="s">
        <v>105</v>
      </c>
    </row>
    <row r="52" spans="1:9" ht="126" customHeight="1" x14ac:dyDescent="0.2">
      <c r="A52" s="224" t="s">
        <v>235</v>
      </c>
      <c r="C52" s="269" t="s">
        <v>135</v>
      </c>
      <c r="D52" s="269"/>
      <c r="E52" s="269"/>
      <c r="F52" s="269"/>
      <c r="G52" s="269"/>
      <c r="H52" s="269"/>
      <c r="I52" s="269"/>
    </row>
    <row r="53" spans="1:9" x14ac:dyDescent="0.2">
      <c r="A53" s="224"/>
    </row>
    <row r="54" spans="1:9" ht="63" customHeight="1" x14ac:dyDescent="0.2">
      <c r="A54" s="224" t="s">
        <v>236</v>
      </c>
      <c r="B54" s="127"/>
      <c r="C54" s="269" t="s">
        <v>267</v>
      </c>
      <c r="D54" s="269"/>
      <c r="E54" s="269"/>
      <c r="F54" s="269"/>
      <c r="G54" s="269"/>
      <c r="H54" s="269"/>
      <c r="I54" s="269"/>
    </row>
    <row r="55" spans="1:9" x14ac:dyDescent="0.2">
      <c r="A55" s="224"/>
    </row>
    <row r="56" spans="1:9" ht="47.25" customHeight="1" x14ac:dyDescent="0.2">
      <c r="A56" s="224" t="s">
        <v>237</v>
      </c>
      <c r="B56" s="128" t="s">
        <v>98</v>
      </c>
      <c r="C56" s="269" t="s">
        <v>300</v>
      </c>
      <c r="D56" s="269"/>
      <c r="E56" s="269"/>
      <c r="F56" s="269"/>
      <c r="G56" s="269"/>
      <c r="H56" s="269"/>
      <c r="I56" s="269"/>
    </row>
    <row r="57" spans="1:9" x14ac:dyDescent="0.2">
      <c r="A57" s="224"/>
    </row>
    <row r="58" spans="1:9" ht="47.25" customHeight="1" x14ac:dyDescent="0.2">
      <c r="A58" s="224" t="s">
        <v>238</v>
      </c>
      <c r="B58" s="135" t="s">
        <v>102</v>
      </c>
      <c r="C58" s="269" t="s">
        <v>310</v>
      </c>
      <c r="D58" s="269"/>
      <c r="E58" s="269"/>
      <c r="F58" s="269"/>
      <c r="G58" s="269"/>
      <c r="H58" s="269"/>
      <c r="I58" s="269"/>
    </row>
    <row r="59" spans="1:9" x14ac:dyDescent="0.2">
      <c r="A59" s="224"/>
    </row>
    <row r="60" spans="1:9" ht="94.5" customHeight="1" x14ac:dyDescent="0.2">
      <c r="A60" s="224" t="s">
        <v>239</v>
      </c>
      <c r="B60" s="135"/>
      <c r="C60" s="269" t="s">
        <v>127</v>
      </c>
      <c r="D60" s="269"/>
      <c r="E60" s="269"/>
      <c r="F60" s="269"/>
      <c r="G60" s="269"/>
      <c r="H60" s="269"/>
      <c r="I60" s="269"/>
    </row>
    <row r="61" spans="1:9" x14ac:dyDescent="0.2">
      <c r="A61" s="224"/>
    </row>
    <row r="62" spans="1:9" ht="141.75" customHeight="1" x14ac:dyDescent="0.2">
      <c r="A62" s="224" t="s">
        <v>240</v>
      </c>
      <c r="B62" s="135"/>
      <c r="C62" s="269" t="s">
        <v>264</v>
      </c>
      <c r="D62" s="269"/>
      <c r="E62" s="269"/>
      <c r="F62" s="269"/>
      <c r="G62" s="269"/>
      <c r="H62" s="269"/>
      <c r="I62" s="269"/>
    </row>
    <row r="64" spans="1:9" ht="141.75" customHeight="1" x14ac:dyDescent="0.2">
      <c r="A64" s="224" t="s">
        <v>262</v>
      </c>
      <c r="B64" s="135"/>
      <c r="C64" s="276" t="s">
        <v>266</v>
      </c>
      <c r="D64" s="276"/>
      <c r="E64" s="276"/>
      <c r="F64" s="276"/>
      <c r="G64" s="276"/>
      <c r="H64" s="276"/>
      <c r="I64" s="276"/>
    </row>
    <row r="66" spans="1:9" ht="18" x14ac:dyDescent="0.2">
      <c r="A66" s="223" t="s">
        <v>241</v>
      </c>
      <c r="B66" s="140" t="s">
        <v>108</v>
      </c>
    </row>
    <row r="68" spans="1:9" ht="15.75" customHeight="1" x14ac:dyDescent="0.2">
      <c r="C68" s="269" t="s">
        <v>263</v>
      </c>
      <c r="D68" s="269"/>
      <c r="E68" s="269"/>
      <c r="F68" s="269"/>
      <c r="G68" s="269"/>
      <c r="H68" s="269"/>
      <c r="I68" s="269"/>
    </row>
  </sheetData>
  <sheetProtection algorithmName="SHA-512" hashValue="SZpARPRf75fBVzzrEbQOrF4a4DkSPllvtOQL+o9Dld1VtObFIg0BBeOXVQU5H3s/n++Nh3ksTTsERYiyRLIJnw==" saltValue="Pu1bdpAn0yWC8SK+IbaRiA==" spinCount="100000" sheet="1" objects="1" scenarios="1" selectLockedCells="1" selectUnlockedCells="1"/>
  <mergeCells count="28">
    <mergeCell ref="C68:I68"/>
    <mergeCell ref="C32:I32"/>
    <mergeCell ref="C58:I58"/>
    <mergeCell ref="C60:I60"/>
    <mergeCell ref="C48:I48"/>
    <mergeCell ref="C56:I56"/>
    <mergeCell ref="C38:I38"/>
    <mergeCell ref="C62:I62"/>
    <mergeCell ref="C64:I64"/>
    <mergeCell ref="C54:I54"/>
    <mergeCell ref="C52:I52"/>
    <mergeCell ref="C46:I46"/>
    <mergeCell ref="C40:I40"/>
    <mergeCell ref="C44:I44"/>
    <mergeCell ref="C30:I30"/>
    <mergeCell ref="C36:I36"/>
    <mergeCell ref="C42:I42"/>
    <mergeCell ref="B2:I2"/>
    <mergeCell ref="B4:I4"/>
    <mergeCell ref="B8:I8"/>
    <mergeCell ref="C22:I22"/>
    <mergeCell ref="C28:I28"/>
    <mergeCell ref="C14:I14"/>
    <mergeCell ref="C26:I26"/>
    <mergeCell ref="C24:I24"/>
    <mergeCell ref="C16:I16"/>
    <mergeCell ref="C18:I18"/>
    <mergeCell ref="C12:I12"/>
  </mergeCells>
  <pageMargins left="0.7" right="0.7" top="0.5" bottom="0.55000000000000004" header="0.3" footer="0.3"/>
  <pageSetup paperSize="9" scale="78" fitToHeight="0" orientation="portrait" r:id="rId1"/>
  <headerFooter>
    <oddFooter>&amp;C Hinweise Seite &amp;P/&amp;N</oddFooter>
  </headerFooter>
  <rowBreaks count="1" manualBreakCount="1">
    <brk id="2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R57"/>
  <sheetViews>
    <sheetView showGridLines="0" zoomScaleNormal="100" workbookViewId="0">
      <selection activeCell="F2" sqref="F2:G2"/>
    </sheetView>
  </sheetViews>
  <sheetFormatPr baseColWidth="10" defaultColWidth="6" defaultRowHeight="15" x14ac:dyDescent="0.2"/>
  <cols>
    <col min="1" max="1" width="13" style="19" customWidth="1"/>
    <col min="2" max="12" width="7.21875" style="19" customWidth="1"/>
    <col min="13" max="13" width="9.21875" style="19" customWidth="1"/>
    <col min="14" max="16384" width="6" style="19"/>
  </cols>
  <sheetData>
    <row r="1" spans="1:13" ht="22.5" customHeight="1" x14ac:dyDescent="0.2">
      <c r="A1" s="302" t="s">
        <v>298</v>
      </c>
      <c r="B1" s="302"/>
      <c r="C1" s="302"/>
      <c r="D1" s="302"/>
      <c r="E1" s="302"/>
      <c r="F1" s="302"/>
      <c r="G1" s="302"/>
      <c r="H1" s="302"/>
      <c r="I1" s="302"/>
      <c r="J1" s="302"/>
      <c r="K1" s="302"/>
      <c r="L1" s="302"/>
      <c r="M1" s="26"/>
    </row>
    <row r="2" spans="1:13" ht="22.5" customHeight="1" x14ac:dyDescent="0.2">
      <c r="A2" s="192" t="s">
        <v>327</v>
      </c>
      <c r="B2" s="31"/>
      <c r="C2" s="31"/>
      <c r="D2" s="317" t="s">
        <v>114</v>
      </c>
      <c r="E2" s="318"/>
      <c r="F2" s="315"/>
      <c r="G2" s="316"/>
      <c r="H2" s="32"/>
      <c r="I2" s="32"/>
      <c r="J2" s="32"/>
      <c r="K2" s="32"/>
      <c r="L2" s="32"/>
      <c r="M2" s="26"/>
    </row>
    <row r="3" spans="1:13" s="27" customFormat="1" ht="22.5" customHeight="1" x14ac:dyDescent="0.2">
      <c r="A3" s="277" t="s">
        <v>115</v>
      </c>
      <c r="B3" s="277"/>
      <c r="C3" s="277"/>
      <c r="D3" s="277"/>
      <c r="E3" s="277"/>
      <c r="F3" s="277"/>
      <c r="G3" s="277"/>
      <c r="H3" s="277"/>
      <c r="I3" s="277"/>
      <c r="J3" s="277"/>
    </row>
    <row r="4" spans="1:13" s="27" customFormat="1" ht="22.5" customHeight="1" x14ac:dyDescent="0.2">
      <c r="A4" s="303" t="s">
        <v>15</v>
      </c>
      <c r="B4" s="303"/>
      <c r="C4" s="303"/>
      <c r="D4" s="303"/>
      <c r="E4" s="303"/>
      <c r="H4" s="6" t="s">
        <v>16</v>
      </c>
      <c r="I4" s="7"/>
      <c r="J4" s="7"/>
    </row>
    <row r="5" spans="1:13" s="28" customFormat="1" ht="18.75" customHeight="1" x14ac:dyDescent="0.2">
      <c r="A5" s="8" t="s">
        <v>17</v>
      </c>
      <c r="B5" s="295"/>
      <c r="C5" s="295"/>
      <c r="D5" s="295"/>
      <c r="E5" s="295"/>
      <c r="F5" s="295"/>
      <c r="G5" s="27"/>
      <c r="H5" s="8" t="s">
        <v>18</v>
      </c>
      <c r="I5" s="295"/>
      <c r="J5" s="295"/>
      <c r="K5" s="295"/>
      <c r="L5" s="295"/>
      <c r="M5" s="295"/>
    </row>
    <row r="6" spans="1:13" s="28" customFormat="1" ht="18.75" customHeight="1" x14ac:dyDescent="0.2">
      <c r="A6" s="8" t="s">
        <v>19</v>
      </c>
      <c r="B6" s="278"/>
      <c r="C6" s="278"/>
      <c r="D6" s="278"/>
      <c r="E6" s="278"/>
      <c r="F6" s="278"/>
      <c r="G6" s="27"/>
      <c r="H6" s="8" t="s">
        <v>19</v>
      </c>
      <c r="I6" s="278"/>
      <c r="J6" s="278"/>
      <c r="K6" s="278"/>
      <c r="L6" s="278"/>
      <c r="M6" s="278"/>
    </row>
    <row r="7" spans="1:13" s="28" customFormat="1" ht="18.75" customHeight="1" x14ac:dyDescent="0.2">
      <c r="A7" s="8" t="s">
        <v>21</v>
      </c>
      <c r="B7" s="278"/>
      <c r="C7" s="278"/>
      <c r="D7" s="278"/>
      <c r="E7" s="278"/>
      <c r="F7" s="278"/>
      <c r="G7" s="27"/>
      <c r="H7" s="8" t="s">
        <v>21</v>
      </c>
      <c r="I7" s="278"/>
      <c r="J7" s="278"/>
      <c r="K7" s="278"/>
      <c r="L7" s="278"/>
      <c r="M7" s="278"/>
    </row>
    <row r="8" spans="1:13" s="28" customFormat="1" ht="18.75" customHeight="1" x14ac:dyDescent="0.2">
      <c r="A8" s="8" t="s">
        <v>22</v>
      </c>
      <c r="B8" s="278"/>
      <c r="C8" s="278"/>
      <c r="D8" s="278"/>
      <c r="E8" s="278"/>
      <c r="F8" s="278"/>
      <c r="G8" s="27"/>
      <c r="H8" s="8" t="s">
        <v>22</v>
      </c>
      <c r="I8" s="278"/>
      <c r="J8" s="278"/>
      <c r="K8" s="278"/>
      <c r="L8" s="278"/>
      <c r="M8" s="278"/>
    </row>
    <row r="9" spans="1:13" s="28" customFormat="1" ht="18.75" customHeight="1" x14ac:dyDescent="0.2">
      <c r="A9" s="8" t="s">
        <v>23</v>
      </c>
      <c r="B9" s="288"/>
      <c r="C9" s="288"/>
      <c r="D9" s="288"/>
      <c r="E9" s="288"/>
      <c r="F9" s="288"/>
      <c r="G9" s="27"/>
      <c r="H9" s="8" t="s">
        <v>23</v>
      </c>
      <c r="I9" s="288"/>
      <c r="J9" s="288"/>
      <c r="K9" s="288"/>
      <c r="L9" s="288"/>
      <c r="M9" s="288"/>
    </row>
    <row r="10" spans="1:13" s="28" customFormat="1" ht="18.75" customHeight="1" x14ac:dyDescent="0.2">
      <c r="A10" s="8" t="s">
        <v>25</v>
      </c>
      <c r="B10" s="288"/>
      <c r="C10" s="288"/>
      <c r="D10" s="288"/>
      <c r="E10" s="288"/>
      <c r="F10" s="288"/>
      <c r="G10" s="27"/>
      <c r="H10" s="8" t="s">
        <v>24</v>
      </c>
      <c r="I10" s="288"/>
      <c r="J10" s="288"/>
      <c r="K10" s="288"/>
      <c r="L10" s="288"/>
      <c r="M10" s="288"/>
    </row>
    <row r="11" spans="1:13" s="28" customFormat="1" ht="18.75" customHeight="1" x14ac:dyDescent="0.2">
      <c r="A11" s="253" t="s">
        <v>336</v>
      </c>
      <c r="B11" s="278"/>
      <c r="C11" s="278"/>
      <c r="D11" s="278"/>
      <c r="E11" s="278"/>
      <c r="F11" s="278"/>
      <c r="G11" s="27"/>
      <c r="H11" s="8" t="s">
        <v>25</v>
      </c>
      <c r="I11" s="278"/>
      <c r="J11" s="278"/>
      <c r="K11" s="278"/>
      <c r="L11" s="278"/>
      <c r="M11" s="278"/>
    </row>
    <row r="12" spans="1:13" s="28" customFormat="1" ht="18.75" customHeight="1" x14ac:dyDescent="0.2">
      <c r="A12" s="8"/>
      <c r="B12" s="33"/>
      <c r="C12" s="33"/>
      <c r="D12" s="33"/>
      <c r="E12" s="33"/>
      <c r="F12" s="33"/>
      <c r="G12" s="27"/>
      <c r="H12" s="8" t="s">
        <v>107</v>
      </c>
      <c r="I12" s="278"/>
      <c r="J12" s="278"/>
      <c r="K12" s="278"/>
      <c r="L12" s="278"/>
      <c r="M12" s="278"/>
    </row>
    <row r="13" spans="1:13" s="28" customFormat="1" ht="3.75" customHeight="1" x14ac:dyDescent="0.2">
      <c r="A13" s="133"/>
      <c r="B13" s="33"/>
      <c r="C13" s="33"/>
      <c r="D13" s="33"/>
      <c r="E13" s="33"/>
      <c r="F13" s="33"/>
      <c r="G13" s="27"/>
      <c r="H13" s="133"/>
      <c r="I13" s="33"/>
      <c r="J13" s="33"/>
      <c r="K13" s="33"/>
      <c r="L13" s="33"/>
      <c r="M13" s="33"/>
    </row>
    <row r="14" spans="1:13" s="27" customFormat="1" ht="22.5" customHeight="1" x14ac:dyDescent="0.2">
      <c r="A14" s="277" t="s">
        <v>26</v>
      </c>
      <c r="B14" s="277"/>
      <c r="C14" s="277"/>
      <c r="D14" s="277"/>
      <c r="E14" s="277"/>
      <c r="F14" s="277"/>
      <c r="G14" s="277"/>
      <c r="H14" s="277"/>
      <c r="I14" s="277"/>
      <c r="J14" s="277"/>
    </row>
    <row r="15" spans="1:13" s="9" customFormat="1" ht="18.75" customHeight="1" x14ac:dyDescent="0.2">
      <c r="A15" s="306"/>
      <c r="B15" s="306"/>
      <c r="C15" s="157"/>
      <c r="D15" s="157"/>
      <c r="E15" s="291" t="s">
        <v>106</v>
      </c>
      <c r="F15" s="291"/>
      <c r="G15" s="291"/>
      <c r="H15" s="291"/>
      <c r="I15" s="304"/>
      <c r="J15" s="305"/>
      <c r="K15" s="322"/>
      <c r="L15" s="323"/>
      <c r="M15" s="99"/>
    </row>
    <row r="16" spans="1:13" s="9" customFormat="1" ht="18.75" customHeight="1" x14ac:dyDescent="0.2">
      <c r="A16" s="162"/>
      <c r="B16" s="162"/>
      <c r="C16" s="157"/>
      <c r="D16" s="157"/>
      <c r="E16" s="163"/>
      <c r="F16" s="163"/>
      <c r="G16" s="163"/>
      <c r="H16" s="161" t="s">
        <v>110</v>
      </c>
      <c r="I16" s="330"/>
      <c r="J16" s="330"/>
      <c r="K16" s="161"/>
      <c r="L16" s="161"/>
      <c r="M16" s="99"/>
    </row>
    <row r="17" spans="1:14" ht="9.75" customHeight="1" x14ac:dyDescent="0.2">
      <c r="A17" s="29"/>
      <c r="B17" s="29"/>
      <c r="C17" s="29"/>
      <c r="D17" s="29"/>
      <c r="E17" s="29"/>
      <c r="F17" s="29"/>
      <c r="G17" s="29"/>
      <c r="H17" s="29"/>
      <c r="I17" s="29"/>
      <c r="J17" s="29"/>
      <c r="K17" s="28"/>
      <c r="L17" s="28"/>
      <c r="M17" s="28"/>
      <c r="N17" s="28"/>
    </row>
    <row r="18" spans="1:14" ht="18.75" customHeight="1" x14ac:dyDescent="0.2">
      <c r="A18" s="10"/>
      <c r="B18" s="10"/>
      <c r="C18" s="284" t="s">
        <v>27</v>
      </c>
      <c r="D18" s="284"/>
      <c r="E18" s="284" t="s">
        <v>28</v>
      </c>
      <c r="F18" s="284"/>
      <c r="G18" s="284" t="s">
        <v>29</v>
      </c>
      <c r="H18" s="284"/>
      <c r="I18" s="10"/>
      <c r="J18" s="10"/>
    </row>
    <row r="19" spans="1:14" s="28" customFormat="1" ht="18.75" customHeight="1" x14ac:dyDescent="0.2">
      <c r="A19" s="290" t="s">
        <v>30</v>
      </c>
      <c r="B19" s="290"/>
      <c r="C19" s="310"/>
      <c r="D19" s="311"/>
      <c r="E19" s="311"/>
      <c r="F19" s="311"/>
      <c r="G19" s="311"/>
      <c r="H19" s="312"/>
      <c r="I19" s="29"/>
      <c r="J19" s="29"/>
    </row>
    <row r="20" spans="1:14" s="28" customFormat="1" ht="18.75" customHeight="1" x14ac:dyDescent="0.2">
      <c r="A20" s="290" t="s">
        <v>31</v>
      </c>
      <c r="B20" s="290"/>
      <c r="C20" s="313"/>
      <c r="D20" s="314"/>
      <c r="E20" s="314"/>
      <c r="F20" s="314"/>
      <c r="G20" s="314"/>
      <c r="H20" s="319"/>
      <c r="I20" s="29"/>
      <c r="J20" s="29"/>
    </row>
    <row r="21" spans="1:14" s="28" customFormat="1" ht="18.75" customHeight="1" x14ac:dyDescent="0.2">
      <c r="A21" s="290" t="s">
        <v>32</v>
      </c>
      <c r="B21" s="290"/>
      <c r="C21" s="307"/>
      <c r="D21" s="308"/>
      <c r="E21" s="308"/>
      <c r="F21" s="308"/>
      <c r="G21" s="308"/>
      <c r="H21" s="309"/>
      <c r="I21" s="29"/>
      <c r="J21" s="29"/>
    </row>
    <row r="22" spans="1:14" s="28" customFormat="1" ht="18.75" customHeight="1" thickBot="1" x14ac:dyDescent="0.25">
      <c r="A22" s="285" t="s">
        <v>61</v>
      </c>
      <c r="B22" s="285"/>
      <c r="C22" s="286"/>
      <c r="D22" s="286"/>
      <c r="E22" s="286"/>
      <c r="F22" s="286"/>
      <c r="G22" s="287">
        <f>SUM(G19:H21)</f>
        <v>0</v>
      </c>
      <c r="H22" s="287"/>
      <c r="I22" s="98"/>
      <c r="J22" s="98"/>
    </row>
    <row r="23" spans="1:14" s="28" customFormat="1" ht="18.75" customHeight="1" thickTop="1" x14ac:dyDescent="0.2">
      <c r="A23" s="168"/>
      <c r="B23" s="168"/>
      <c r="C23" s="168"/>
      <c r="D23" s="168"/>
      <c r="E23" s="168"/>
      <c r="F23" s="168"/>
      <c r="G23" s="172"/>
      <c r="H23" s="172"/>
      <c r="I23" s="98"/>
      <c r="J23" s="98"/>
    </row>
    <row r="24" spans="1:14" s="28" customFormat="1" ht="22.5" customHeight="1" x14ac:dyDescent="0.2">
      <c r="A24" s="277" t="s">
        <v>124</v>
      </c>
      <c r="B24" s="277"/>
      <c r="C24" s="277"/>
      <c r="D24" s="277"/>
      <c r="E24" s="277"/>
      <c r="F24" s="277"/>
      <c r="G24" s="277"/>
      <c r="H24" s="277"/>
      <c r="I24" s="277"/>
      <c r="J24" s="277"/>
    </row>
    <row r="25" spans="1:14" s="28" customFormat="1" ht="18.75" customHeight="1" x14ac:dyDescent="0.2">
      <c r="A25" s="290" t="s">
        <v>65</v>
      </c>
      <c r="B25" s="290"/>
      <c r="C25" s="290"/>
      <c r="D25" s="290"/>
      <c r="E25" s="290"/>
      <c r="F25" s="290"/>
      <c r="G25" s="324"/>
      <c r="H25" s="324"/>
      <c r="I25" s="29"/>
      <c r="J25" s="29"/>
    </row>
    <row r="26" spans="1:14" s="28" customFormat="1" ht="11.25" customHeight="1" x14ac:dyDescent="0.2">
      <c r="A26" s="167"/>
      <c r="B26" s="167"/>
      <c r="C26" s="167"/>
      <c r="D26" s="167"/>
      <c r="E26" s="167"/>
      <c r="F26" s="167"/>
      <c r="G26" s="167"/>
      <c r="H26" s="167"/>
      <c r="I26" s="29"/>
      <c r="J26" s="29"/>
    </row>
    <row r="27" spans="1:14" s="27" customFormat="1" ht="22.5" customHeight="1" x14ac:dyDescent="0.2">
      <c r="A27" s="277" t="s">
        <v>120</v>
      </c>
      <c r="B27" s="277"/>
      <c r="C27" s="277"/>
      <c r="D27" s="277"/>
      <c r="E27" s="277"/>
      <c r="F27" s="277"/>
      <c r="G27" s="277"/>
      <c r="H27" s="277"/>
      <c r="I27" s="277"/>
      <c r="J27" s="277"/>
      <c r="K27" s="277"/>
      <c r="L27" s="277"/>
      <c r="M27" s="277"/>
    </row>
    <row r="28" spans="1:14" s="9" customFormat="1" ht="18.75" customHeight="1" x14ac:dyDescent="0.2">
      <c r="A28" s="306" t="s">
        <v>66</v>
      </c>
      <c r="B28" s="306"/>
      <c r="C28" s="11" t="s">
        <v>33</v>
      </c>
      <c r="D28" s="155"/>
      <c r="E28" s="11" t="s">
        <v>34</v>
      </c>
      <c r="F28" s="155"/>
      <c r="G28" s="291" t="s">
        <v>35</v>
      </c>
      <c r="H28" s="291"/>
      <c r="I28" s="291"/>
      <c r="J28" s="325"/>
      <c r="K28" s="326"/>
      <c r="L28" s="326"/>
      <c r="M28" s="327"/>
    </row>
    <row r="29" spans="1:14" s="9" customFormat="1" ht="18.75" customHeight="1" x14ac:dyDescent="0.2">
      <c r="A29" s="9" t="s">
        <v>20</v>
      </c>
      <c r="D29" s="13"/>
      <c r="E29" s="96"/>
      <c r="F29" s="13"/>
      <c r="G29" s="9" t="s">
        <v>20</v>
      </c>
      <c r="J29" s="328" t="s">
        <v>281</v>
      </c>
      <c r="K29" s="328"/>
      <c r="L29" s="329"/>
      <c r="M29" s="156"/>
    </row>
    <row r="30" spans="1:14" s="9" customFormat="1" ht="22.5" customHeight="1" x14ac:dyDescent="0.2">
      <c r="A30" s="277" t="s">
        <v>121</v>
      </c>
      <c r="B30" s="277"/>
      <c r="C30" s="277"/>
      <c r="D30" s="277"/>
      <c r="E30" s="277"/>
      <c r="F30" s="277"/>
      <c r="G30" s="277"/>
      <c r="H30" s="277"/>
      <c r="I30" s="277"/>
      <c r="J30" s="277"/>
      <c r="K30" s="277"/>
      <c r="L30" s="277"/>
      <c r="M30" s="277"/>
    </row>
    <row r="31" spans="1:14" s="29" customFormat="1" ht="22.5" customHeight="1" x14ac:dyDescent="0.2">
      <c r="A31" s="96"/>
      <c r="B31" s="100" t="s">
        <v>20</v>
      </c>
      <c r="C31" s="283" t="s">
        <v>44</v>
      </c>
      <c r="D31" s="283"/>
      <c r="E31" s="283" t="s">
        <v>43</v>
      </c>
      <c r="F31" s="283"/>
      <c r="G31" s="283" t="s">
        <v>0</v>
      </c>
      <c r="H31" s="283"/>
      <c r="I31" s="283" t="s">
        <v>1</v>
      </c>
      <c r="J31" s="283"/>
      <c r="K31" s="283" t="s">
        <v>2</v>
      </c>
      <c r="L31" s="283"/>
      <c r="M31" s="22" t="s">
        <v>45</v>
      </c>
    </row>
    <row r="32" spans="1:14" s="29" customFormat="1" ht="18.75" customHeight="1" x14ac:dyDescent="0.2">
      <c r="A32" s="281" t="s">
        <v>3</v>
      </c>
      <c r="B32" s="282"/>
      <c r="C32" s="279">
        <f>Gruppen!B9+Gruppen!B34+Gruppen!B59+Gruppen!B84+Gruppen!B109+Gruppen!B134+Gruppen!B159+Gruppen!B184+Gruppen!B209+Gruppen!B234+Gruppen!B259+Gruppen!B284</f>
        <v>0</v>
      </c>
      <c r="D32" s="279"/>
      <c r="E32" s="279">
        <f>Gruppen!C9+Gruppen!C34+Gruppen!C59+Gruppen!C84+Gruppen!C109+Gruppen!C134+Gruppen!C159+Gruppen!C184+Gruppen!C209+Gruppen!C234+Gruppen!C259+Gruppen!C284</f>
        <v>0</v>
      </c>
      <c r="F32" s="279"/>
      <c r="G32" s="279">
        <f>Gruppen!D9+Gruppen!D34+Gruppen!D59+Gruppen!D84+Gruppen!D109+Gruppen!D134+Gruppen!D159+Gruppen!D184+Gruppen!D209+Gruppen!D234+Gruppen!D259+Gruppen!D284</f>
        <v>0</v>
      </c>
      <c r="H32" s="279"/>
      <c r="I32" s="279">
        <f>Gruppen!E9+Gruppen!E34+Gruppen!E59+Gruppen!E84+Gruppen!E109+Gruppen!E134+Gruppen!E159+Gruppen!E184+Gruppen!E209+Gruppen!E234+Gruppen!E259+Gruppen!E284</f>
        <v>0</v>
      </c>
      <c r="J32" s="279"/>
      <c r="K32" s="279">
        <f>Gruppen!F9+Gruppen!F34+Gruppen!F59+Gruppen!F84+Gruppen!F109+Gruppen!F134+Gruppen!F159+Gruppen!F184+Gruppen!F209+Gruppen!F234+Gruppen!F259+Gruppen!F284</f>
        <v>0</v>
      </c>
      <c r="L32" s="279"/>
      <c r="M32" s="1">
        <f>C32*2.5+E32*2.5+G32*1.5+I32+K32</f>
        <v>0</v>
      </c>
    </row>
    <row r="33" spans="1:18" s="29" customFormat="1" ht="18.75" customHeight="1" x14ac:dyDescent="0.2">
      <c r="A33" s="281" t="s">
        <v>4</v>
      </c>
      <c r="B33" s="282"/>
      <c r="C33" s="279">
        <f>Gruppen!B10+Gruppen!B35+Gruppen!B60+Gruppen!B85+Gruppen!B110+Gruppen!B135+Gruppen!B160+Gruppen!B185+Gruppen!B210+Gruppen!B235+Gruppen!B260+Gruppen!B285</f>
        <v>0</v>
      </c>
      <c r="D33" s="279"/>
      <c r="E33" s="279">
        <f>Gruppen!C10+Gruppen!C35+Gruppen!C60+Gruppen!C85+Gruppen!C110+Gruppen!C135+Gruppen!C160+Gruppen!C185+Gruppen!C210+Gruppen!C235+Gruppen!C260+Gruppen!C285</f>
        <v>0</v>
      </c>
      <c r="F33" s="279"/>
      <c r="G33" s="279">
        <f>Gruppen!D10+Gruppen!D35+Gruppen!D60+Gruppen!D85+Gruppen!D110+Gruppen!D135+Gruppen!D160+Gruppen!D185+Gruppen!D210+Gruppen!D235+Gruppen!D260+Gruppen!D285</f>
        <v>0</v>
      </c>
      <c r="H33" s="279"/>
      <c r="I33" s="279">
        <f>Gruppen!E10+Gruppen!E35+Gruppen!E60+Gruppen!E85+Gruppen!E110+Gruppen!E135+Gruppen!E160+Gruppen!E185+Gruppen!E210+Gruppen!E235+Gruppen!E260+Gruppen!E285</f>
        <v>0</v>
      </c>
      <c r="J33" s="279"/>
      <c r="K33" s="279">
        <f>Gruppen!F10+Gruppen!F35+Gruppen!F60+Gruppen!F85+Gruppen!F110+Gruppen!F135+Gruppen!F160+Gruppen!F185+Gruppen!F210+Gruppen!F235+Gruppen!F260+Gruppen!F285</f>
        <v>0</v>
      </c>
      <c r="L33" s="279"/>
      <c r="M33" s="1">
        <f>C33*2.5+E33*2.5+G33*1.5+I33+K33</f>
        <v>0</v>
      </c>
    </row>
    <row r="34" spans="1:18" s="29" customFormat="1" ht="18.75" customHeight="1" x14ac:dyDescent="0.2">
      <c r="A34" s="281" t="s">
        <v>5</v>
      </c>
      <c r="B34" s="282"/>
      <c r="C34" s="279">
        <f>Gruppen!B11+Gruppen!B36+Gruppen!B61+Gruppen!B86+Gruppen!B111+Gruppen!B136+Gruppen!B161+Gruppen!B186+Gruppen!B211+Gruppen!B236+Gruppen!B261+Gruppen!B286</f>
        <v>0</v>
      </c>
      <c r="D34" s="279"/>
      <c r="E34" s="279">
        <f>Gruppen!C11+Gruppen!C36+Gruppen!C61+Gruppen!C86+Gruppen!C111+Gruppen!C136+Gruppen!C161+Gruppen!C186+Gruppen!C211+Gruppen!C236+Gruppen!C261+Gruppen!C286</f>
        <v>0</v>
      </c>
      <c r="F34" s="279"/>
      <c r="G34" s="279">
        <f>Gruppen!D11+Gruppen!D36+Gruppen!D61+Gruppen!D86+Gruppen!D111+Gruppen!D136+Gruppen!D161+Gruppen!D186+Gruppen!D211+Gruppen!D236+Gruppen!D261+Gruppen!D286</f>
        <v>0</v>
      </c>
      <c r="H34" s="279"/>
      <c r="I34" s="279">
        <f>Gruppen!E11+Gruppen!E36+Gruppen!E61+Gruppen!E86+Gruppen!E111+Gruppen!E136+Gruppen!E161+Gruppen!E186+Gruppen!E211+Gruppen!E236+Gruppen!E261+Gruppen!E286</f>
        <v>0</v>
      </c>
      <c r="J34" s="279"/>
      <c r="K34" s="279">
        <f>Gruppen!F11+Gruppen!F36+Gruppen!F61+Gruppen!F86+Gruppen!F111+Gruppen!F136+Gruppen!F161+Gruppen!F186+Gruppen!F211+Gruppen!F236+Gruppen!F261+Gruppen!F286</f>
        <v>0</v>
      </c>
      <c r="L34" s="279"/>
      <c r="M34" s="1">
        <f>C34*2.5+E34*2.5+G34*1.5+I34+K34</f>
        <v>0</v>
      </c>
    </row>
    <row r="35" spans="1:18" s="29" customFormat="1" ht="18.75" customHeight="1" x14ac:dyDescent="0.2">
      <c r="A35" s="281" t="s">
        <v>6</v>
      </c>
      <c r="B35" s="282"/>
      <c r="C35" s="279">
        <f>Gruppen!B12+Gruppen!B37+Gruppen!B62+Gruppen!B87+Gruppen!B112+Gruppen!B137+Gruppen!B162+Gruppen!B187+Gruppen!B212+Gruppen!B237+Gruppen!B262+Gruppen!B287</f>
        <v>0</v>
      </c>
      <c r="D35" s="279"/>
      <c r="E35" s="279">
        <f>Gruppen!C12+Gruppen!C37+Gruppen!C62+Gruppen!C87+Gruppen!C112+Gruppen!C137+Gruppen!C162+Gruppen!C187+Gruppen!C212+Gruppen!C237+Gruppen!C262+Gruppen!C287</f>
        <v>0</v>
      </c>
      <c r="F35" s="279"/>
      <c r="G35" s="279">
        <f>Gruppen!D12+Gruppen!D37+Gruppen!D62+Gruppen!D87+Gruppen!D112+Gruppen!D137+Gruppen!D162+Gruppen!D187+Gruppen!D212+Gruppen!D237+Gruppen!D262+Gruppen!D287</f>
        <v>0</v>
      </c>
      <c r="H35" s="279"/>
      <c r="I35" s="279">
        <f>Gruppen!E12+Gruppen!E37+Gruppen!E62+Gruppen!E87+Gruppen!E112+Gruppen!E137+Gruppen!E162+Gruppen!E187+Gruppen!E212+Gruppen!E237+Gruppen!E262+Gruppen!E287</f>
        <v>0</v>
      </c>
      <c r="J35" s="279"/>
      <c r="K35" s="279">
        <f>Gruppen!F12+Gruppen!F37+Gruppen!F62+Gruppen!F87+Gruppen!F112+Gruppen!F137+Gruppen!F162+Gruppen!F187+Gruppen!F212+Gruppen!F237+Gruppen!F262+Gruppen!F287</f>
        <v>0</v>
      </c>
      <c r="L35" s="279"/>
      <c r="M35" s="1">
        <f>C35*2.5+E35*2.5+G35*1.5+I35+K35</f>
        <v>0</v>
      </c>
    </row>
    <row r="36" spans="1:18" s="29" customFormat="1" ht="18.75" customHeight="1" x14ac:dyDescent="0.2">
      <c r="A36" s="14"/>
      <c r="B36" s="23"/>
      <c r="C36" s="23"/>
      <c r="D36" s="23"/>
      <c r="E36" s="23"/>
      <c r="F36" s="23"/>
      <c r="G36" s="23"/>
      <c r="H36" s="23"/>
      <c r="I36" s="15"/>
      <c r="J36" s="16"/>
      <c r="K36" s="16"/>
      <c r="L36" s="16"/>
      <c r="M36" s="16"/>
    </row>
    <row r="37" spans="1:18" s="9" customFormat="1" ht="22.5" customHeight="1" x14ac:dyDescent="0.2">
      <c r="A37" s="277" t="s">
        <v>122</v>
      </c>
      <c r="B37" s="277"/>
      <c r="C37" s="277"/>
      <c r="D37" s="277"/>
      <c r="E37" s="277"/>
      <c r="F37" s="277"/>
      <c r="G37" s="277"/>
      <c r="H37" s="277"/>
      <c r="I37" s="277"/>
      <c r="J37" s="277"/>
      <c r="K37" s="277"/>
      <c r="L37" s="277"/>
      <c r="M37" s="277"/>
    </row>
    <row r="38" spans="1:18" s="29" customFormat="1" ht="22.5" customHeight="1" x14ac:dyDescent="0.2">
      <c r="A38" s="96"/>
      <c r="B38" s="100" t="s">
        <v>20</v>
      </c>
      <c r="C38" s="283" t="s">
        <v>44</v>
      </c>
      <c r="D38" s="283"/>
      <c r="E38" s="283" t="s">
        <v>43</v>
      </c>
      <c r="F38" s="283"/>
      <c r="G38" s="283" t="s">
        <v>0</v>
      </c>
      <c r="H38" s="283"/>
      <c r="I38" s="283" t="s">
        <v>1</v>
      </c>
      <c r="J38" s="283"/>
      <c r="K38" s="283"/>
      <c r="L38" s="283"/>
      <c r="M38" s="22" t="s">
        <v>45</v>
      </c>
      <c r="R38" s="9"/>
    </row>
    <row r="39" spans="1:18" s="29" customFormat="1" ht="18.75" customHeight="1" x14ac:dyDescent="0.2">
      <c r="A39" s="281" t="s">
        <v>3</v>
      </c>
      <c r="B39" s="282"/>
      <c r="C39" s="279">
        <f>Gruppen!B17+Gruppen!B42+Gruppen!B67+Gruppen!B92+Gruppen!B117+Gruppen!B142+Gruppen!B167+Gruppen!B192+Gruppen!B217+Gruppen!B242+Gruppen!B267+Gruppen!B292</f>
        <v>0</v>
      </c>
      <c r="D39" s="279"/>
      <c r="E39" s="279">
        <f>Gruppen!C17+Gruppen!C42+Gruppen!C67+Gruppen!C92+Gruppen!C117+Gruppen!C142+Gruppen!C167+Gruppen!C192+Gruppen!C217+Gruppen!C242+Gruppen!C267+Gruppen!C292</f>
        <v>0</v>
      </c>
      <c r="F39" s="279"/>
      <c r="G39" s="279">
        <f>Gruppen!D17+Gruppen!D42+Gruppen!D67+Gruppen!D92+Gruppen!D117+Gruppen!D142+Gruppen!D167+Gruppen!D192+Gruppen!D217+Gruppen!D242+Gruppen!D267+Gruppen!D292</f>
        <v>0</v>
      </c>
      <c r="H39" s="279"/>
      <c r="I39" s="279">
        <f>Gruppen!E17+Gruppen!E42+Gruppen!E67+Gruppen!E92+Gruppen!E117+Gruppen!E142+Gruppen!E167+Gruppen!E192+Gruppen!E217+Gruppen!E242+Gruppen!E267+Gruppen!E292</f>
        <v>0</v>
      </c>
      <c r="J39" s="279"/>
      <c r="K39" s="279"/>
      <c r="L39" s="279"/>
      <c r="M39" s="2">
        <f>C39*5+E39*5+G39*3+I39*3</f>
        <v>0</v>
      </c>
      <c r="R39" s="9"/>
    </row>
    <row r="40" spans="1:18" s="29" customFormat="1" ht="18.75" customHeight="1" x14ac:dyDescent="0.2">
      <c r="A40" s="281" t="s">
        <v>4</v>
      </c>
      <c r="B40" s="282"/>
      <c r="C40" s="279">
        <f>Gruppen!B18+Gruppen!B43+Gruppen!B68+Gruppen!B93+Gruppen!B118+Gruppen!B143+Gruppen!B168+Gruppen!B193+Gruppen!B218+Gruppen!B243+Gruppen!B268+Gruppen!B293</f>
        <v>0</v>
      </c>
      <c r="D40" s="279"/>
      <c r="E40" s="279">
        <f>Gruppen!C18+Gruppen!C43+Gruppen!C68+Gruppen!C93+Gruppen!C118+Gruppen!C143+Gruppen!C168+Gruppen!C193+Gruppen!C218+Gruppen!C243+Gruppen!C268+Gruppen!C293</f>
        <v>0</v>
      </c>
      <c r="F40" s="279"/>
      <c r="G40" s="279">
        <f>Gruppen!D18+Gruppen!D43+Gruppen!D68+Gruppen!D93+Gruppen!D118+Gruppen!D143+Gruppen!D168+Gruppen!D193+Gruppen!D218+Gruppen!D243+Gruppen!D268+Gruppen!D293</f>
        <v>0</v>
      </c>
      <c r="H40" s="279"/>
      <c r="I40" s="279">
        <f>Gruppen!E18+Gruppen!E43+Gruppen!E68+Gruppen!E93+Gruppen!E118+Gruppen!E143+Gruppen!E168+Gruppen!E193+Gruppen!E218+Gruppen!E243+Gruppen!E268+Gruppen!E293</f>
        <v>0</v>
      </c>
      <c r="J40" s="279"/>
      <c r="K40" s="279"/>
      <c r="L40" s="279"/>
      <c r="M40" s="2">
        <f>C40*5+E40*5+G40*3+I40*3</f>
        <v>0</v>
      </c>
      <c r="R40" s="9"/>
    </row>
    <row r="41" spans="1:18" s="29" customFormat="1" ht="18.75" customHeight="1" x14ac:dyDescent="0.2">
      <c r="A41" s="281" t="s">
        <v>5</v>
      </c>
      <c r="B41" s="282"/>
      <c r="C41" s="279">
        <f>Gruppen!B19+Gruppen!B44+Gruppen!B69+Gruppen!B94+Gruppen!B119+Gruppen!B144+Gruppen!B169+Gruppen!B194+Gruppen!B219+Gruppen!B244+Gruppen!B269+Gruppen!B294</f>
        <v>0</v>
      </c>
      <c r="D41" s="279"/>
      <c r="E41" s="279">
        <f>Gruppen!C19+Gruppen!C44+Gruppen!C69+Gruppen!C94+Gruppen!C119+Gruppen!C144+Gruppen!C169+Gruppen!C194+Gruppen!C219+Gruppen!C244+Gruppen!C269+Gruppen!C294</f>
        <v>0</v>
      </c>
      <c r="F41" s="279"/>
      <c r="G41" s="279">
        <f>Gruppen!D19+Gruppen!D44+Gruppen!D69+Gruppen!D94+Gruppen!D119+Gruppen!D144+Gruppen!D169+Gruppen!D194+Gruppen!D219+Gruppen!D244+Gruppen!D269+Gruppen!D294</f>
        <v>0</v>
      </c>
      <c r="H41" s="279"/>
      <c r="I41" s="279">
        <f>Gruppen!E19+Gruppen!E44+Gruppen!E69+Gruppen!E94+Gruppen!E119+Gruppen!E144+Gruppen!E169+Gruppen!E194+Gruppen!E219+Gruppen!E244+Gruppen!E269+Gruppen!E294</f>
        <v>0</v>
      </c>
      <c r="J41" s="279"/>
      <c r="K41" s="279"/>
      <c r="L41" s="279"/>
      <c r="M41" s="2">
        <f>C41*5+E41*5+G41*3+I41*3</f>
        <v>0</v>
      </c>
      <c r="R41" s="9"/>
    </row>
    <row r="42" spans="1:18" s="29" customFormat="1" ht="18.75" customHeight="1" x14ac:dyDescent="0.2">
      <c r="A42" s="281" t="s">
        <v>6</v>
      </c>
      <c r="B42" s="282"/>
      <c r="C42" s="279">
        <f>Gruppen!B20+Gruppen!B45+Gruppen!B70+Gruppen!B95+Gruppen!B120+Gruppen!B145+Gruppen!B170+Gruppen!B195+Gruppen!B220+Gruppen!B245+Gruppen!B270+Gruppen!B295</f>
        <v>0</v>
      </c>
      <c r="D42" s="279"/>
      <c r="E42" s="279">
        <f>Gruppen!C20+Gruppen!C45+Gruppen!C70+Gruppen!C95+Gruppen!C120+Gruppen!C145+Gruppen!C170+Gruppen!C195+Gruppen!C220+Gruppen!C245+Gruppen!C270+Gruppen!C295</f>
        <v>0</v>
      </c>
      <c r="F42" s="279"/>
      <c r="G42" s="279">
        <f>Gruppen!D20+Gruppen!D45+Gruppen!D70+Gruppen!D95+Gruppen!D120+Gruppen!D145+Gruppen!D170+Gruppen!D195+Gruppen!D220+Gruppen!D245+Gruppen!D270+Gruppen!D295</f>
        <v>0</v>
      </c>
      <c r="H42" s="279"/>
      <c r="I42" s="279">
        <f>Gruppen!E20+Gruppen!E45+Gruppen!E70+Gruppen!E95+Gruppen!E120+Gruppen!E145+Gruppen!E170+Gruppen!E195+Gruppen!E220+Gruppen!E245+Gruppen!E270+Gruppen!E295</f>
        <v>0</v>
      </c>
      <c r="J42" s="279"/>
      <c r="K42" s="279"/>
      <c r="L42" s="279"/>
      <c r="M42" s="2">
        <f>C42*5+E42*5+G42*3+I42*3</f>
        <v>0</v>
      </c>
      <c r="R42" s="9"/>
    </row>
    <row r="43" spans="1:18" s="21" customFormat="1" ht="18.75" customHeight="1" x14ac:dyDescent="0.2">
      <c r="A43" s="17"/>
      <c r="B43" s="9"/>
      <c r="C43" s="24"/>
      <c r="D43" s="24"/>
      <c r="E43" s="24"/>
      <c r="F43" s="24"/>
      <c r="G43" s="9"/>
      <c r="H43" s="9"/>
      <c r="I43" s="17"/>
      <c r="J43" s="17"/>
      <c r="K43" s="17"/>
      <c r="L43" s="17"/>
      <c r="M43" s="17"/>
      <c r="R43" s="9"/>
    </row>
    <row r="44" spans="1:18" s="7" customFormat="1" ht="18.75" customHeight="1" x14ac:dyDescent="0.2">
      <c r="A44" s="289" t="s">
        <v>61</v>
      </c>
      <c r="B44" s="285"/>
      <c r="C44" s="280">
        <f>C42+C41+C40+C39+C35+C34+C33+C32</f>
        <v>0</v>
      </c>
      <c r="D44" s="280"/>
      <c r="E44" s="280">
        <f>E42+E41+E40+E39+E35+E34+E33+E32</f>
        <v>0</v>
      </c>
      <c r="F44" s="280"/>
      <c r="G44" s="280">
        <f>G42+G41+G40+G39+G35+G34+G33+G32</f>
        <v>0</v>
      </c>
      <c r="H44" s="280"/>
      <c r="I44" s="280">
        <f>I42+I41+I40+I39+I35+I34+I33+I32</f>
        <v>0</v>
      </c>
      <c r="J44" s="280"/>
      <c r="K44" s="280">
        <f>K42+K41+K40+K39+K35+K34+K33+K32</f>
        <v>0</v>
      </c>
      <c r="L44" s="280"/>
      <c r="M44" s="3">
        <f>M42+M41+M40+M39+M35+M34+M33+M32</f>
        <v>0</v>
      </c>
      <c r="R44" s="9"/>
    </row>
    <row r="45" spans="1:18" s="21" customFormat="1" ht="18.75" customHeight="1" x14ac:dyDescent="0.2">
      <c r="A45" s="17"/>
      <c r="B45" s="4"/>
      <c r="C45" s="17"/>
      <c r="D45" s="17"/>
      <c r="E45" s="25"/>
      <c r="F45" s="5"/>
      <c r="G45" s="17"/>
      <c r="H45" s="17"/>
      <c r="I45" s="17"/>
      <c r="J45" s="17"/>
      <c r="K45" s="25"/>
      <c r="L45" s="5"/>
      <c r="M45" s="17"/>
    </row>
    <row r="46" spans="1:18" s="21" customFormat="1" ht="18.75" customHeight="1" x14ac:dyDescent="0.2">
      <c r="A46" s="277" t="s">
        <v>123</v>
      </c>
      <c r="B46" s="277"/>
      <c r="C46" s="277"/>
      <c r="D46" s="277"/>
      <c r="E46" s="277"/>
      <c r="F46" s="277"/>
      <c r="G46" s="277"/>
      <c r="H46" s="277"/>
      <c r="I46" s="277"/>
      <c r="J46" s="17"/>
      <c r="K46" s="165"/>
      <c r="L46" s="5"/>
      <c r="M46" s="17"/>
    </row>
    <row r="47" spans="1:18" s="21" customFormat="1" ht="18.75" customHeight="1" x14ac:dyDescent="0.2">
      <c r="A47" s="17"/>
      <c r="B47" s="320" t="s">
        <v>279</v>
      </c>
      <c r="C47" s="320"/>
      <c r="D47" s="320"/>
      <c r="E47" s="320"/>
      <c r="F47" s="320"/>
      <c r="G47" s="320"/>
      <c r="H47" s="320"/>
      <c r="I47" s="321"/>
      <c r="J47" s="154"/>
      <c r="K47" s="300" t="s">
        <v>280</v>
      </c>
      <c r="L47" s="301"/>
      <c r="M47" s="17"/>
    </row>
    <row r="48" spans="1:18" s="21" customFormat="1" ht="18.75" customHeight="1" x14ac:dyDescent="0.2">
      <c r="A48" s="17"/>
      <c r="B48" s="4"/>
      <c r="C48" s="17"/>
      <c r="D48" s="17"/>
      <c r="E48" s="165"/>
      <c r="F48" s="5"/>
      <c r="G48" s="17"/>
      <c r="H48" s="17"/>
      <c r="I48" s="17"/>
      <c r="J48" s="17"/>
      <c r="K48" s="165"/>
      <c r="L48" s="5"/>
      <c r="M48" s="17"/>
    </row>
    <row r="49" spans="1:13" s="27" customFormat="1" ht="22.5" customHeight="1" x14ac:dyDescent="0.2">
      <c r="A49" s="277" t="s">
        <v>339</v>
      </c>
      <c r="B49" s="277"/>
      <c r="C49" s="277"/>
      <c r="D49" s="277"/>
      <c r="E49" s="277"/>
      <c r="F49" s="277"/>
      <c r="G49" s="185"/>
      <c r="H49" s="185"/>
      <c r="I49" s="277"/>
      <c r="J49" s="277"/>
    </row>
    <row r="50" spans="1:13" s="28" customFormat="1" ht="18.75" customHeight="1" x14ac:dyDescent="0.2">
      <c r="A50" s="8" t="s">
        <v>19</v>
      </c>
      <c r="B50" s="295"/>
      <c r="C50" s="295"/>
      <c r="D50" s="295"/>
      <c r="E50" s="295"/>
      <c r="F50" s="295"/>
      <c r="G50" s="295"/>
      <c r="H50" s="295"/>
      <c r="I50" s="30" t="s">
        <v>23</v>
      </c>
      <c r="J50" s="299"/>
      <c r="K50" s="299"/>
      <c r="L50" s="299"/>
      <c r="M50" s="299"/>
    </row>
    <row r="51" spans="1:13" s="28" customFormat="1" ht="18.75" customHeight="1" x14ac:dyDescent="0.2">
      <c r="A51" s="30" t="s">
        <v>25</v>
      </c>
      <c r="B51" s="295"/>
      <c r="C51" s="295"/>
      <c r="D51" s="295"/>
      <c r="E51" s="295"/>
      <c r="F51" s="295"/>
      <c r="G51" s="295"/>
      <c r="H51" s="295"/>
      <c r="I51" s="12"/>
      <c r="J51" s="12"/>
      <c r="K51" s="9"/>
      <c r="L51" s="9"/>
      <c r="M51" s="9"/>
    </row>
    <row r="52" spans="1:13" s="28" customFormat="1" ht="7.5" customHeight="1" x14ac:dyDescent="0.2">
      <c r="A52" s="97"/>
      <c r="B52" s="101"/>
      <c r="C52" s="101"/>
      <c r="D52" s="101"/>
      <c r="E52" s="101"/>
      <c r="F52" s="101"/>
      <c r="G52" s="101"/>
      <c r="H52" s="101"/>
      <c r="I52" s="12"/>
      <c r="J52" s="12"/>
      <c r="K52" s="9"/>
      <c r="L52" s="9"/>
      <c r="M52" s="9"/>
    </row>
    <row r="53" spans="1:13" ht="52.9" customHeight="1" x14ac:dyDescent="0.2">
      <c r="A53" s="298"/>
      <c r="B53" s="298"/>
      <c r="C53" s="298"/>
      <c r="D53" s="29"/>
      <c r="E53" s="296"/>
      <c r="F53" s="296"/>
      <c r="G53" s="296"/>
      <c r="H53" s="296"/>
      <c r="I53" s="296"/>
      <c r="J53" s="29"/>
      <c r="K53" s="296"/>
      <c r="L53" s="296"/>
      <c r="M53" s="296"/>
    </row>
    <row r="54" spans="1:13" ht="13.15" customHeight="1" x14ac:dyDescent="0.2">
      <c r="A54" s="297" t="s">
        <v>36</v>
      </c>
      <c r="B54" s="297"/>
      <c r="C54" s="297"/>
      <c r="D54" s="12"/>
      <c r="E54" s="290" t="s">
        <v>37</v>
      </c>
      <c r="F54" s="290"/>
      <c r="G54" s="290"/>
      <c r="H54" s="290"/>
      <c r="I54" s="290"/>
      <c r="J54" s="17"/>
      <c r="K54" s="297" t="s">
        <v>38</v>
      </c>
      <c r="L54" s="297"/>
      <c r="M54" s="297"/>
    </row>
    <row r="55" spans="1:13" ht="10.9" customHeight="1" x14ac:dyDescent="0.2">
      <c r="A55" s="18"/>
      <c r="B55" s="17"/>
      <c r="C55" s="17"/>
      <c r="D55" s="17"/>
      <c r="E55" s="17"/>
      <c r="F55" s="17"/>
      <c r="G55" s="17"/>
      <c r="H55" s="17"/>
      <c r="I55" s="17"/>
      <c r="J55" s="17"/>
      <c r="K55" s="17"/>
      <c r="L55" s="17"/>
      <c r="M55" s="17"/>
    </row>
    <row r="56" spans="1:13" ht="48.75" customHeight="1" x14ac:dyDescent="0.2">
      <c r="B56" s="17"/>
      <c r="C56" s="289" t="s">
        <v>62</v>
      </c>
      <c r="D56" s="289"/>
      <c r="E56" s="289"/>
      <c r="F56" s="289"/>
      <c r="G56" s="289"/>
      <c r="H56" s="289"/>
      <c r="I56" s="289"/>
      <c r="J56" s="289"/>
      <c r="K56" s="292"/>
      <c r="L56" s="293"/>
      <c r="M56" s="294"/>
    </row>
    <row r="57" spans="1:13" ht="5.45" customHeight="1" x14ac:dyDescent="0.2">
      <c r="A57" s="20"/>
      <c r="B57" s="21"/>
      <c r="C57" s="21"/>
      <c r="D57" s="21"/>
      <c r="E57" s="21"/>
      <c r="F57" s="21"/>
      <c r="G57" s="21"/>
      <c r="H57" s="21"/>
      <c r="I57" s="21"/>
      <c r="J57" s="21"/>
    </row>
  </sheetData>
  <sheetProtection algorithmName="SHA-512" hashValue="fJs8W+2L6hqUOt/+B13Bz/TwwI5fGLMO6FF9jh/bxWSBD/N18tckHnDcbtXLe3BjzvFMf/+uYtqQceCn37/IHA==" saltValue="smDyFxtb5qDt8bXmh+NJnw==" spinCount="100000" sheet="1" selectLockedCells="1"/>
  <mergeCells count="136">
    <mergeCell ref="B47:I47"/>
    <mergeCell ref="C32:D32"/>
    <mergeCell ref="K32:L32"/>
    <mergeCell ref="K15:L15"/>
    <mergeCell ref="G25:H25"/>
    <mergeCell ref="A28:B28"/>
    <mergeCell ref="G28:I28"/>
    <mergeCell ref="J28:M28"/>
    <mergeCell ref="K31:L31"/>
    <mergeCell ref="C18:D18"/>
    <mergeCell ref="E18:F18"/>
    <mergeCell ref="K27:M27"/>
    <mergeCell ref="J29:L29"/>
    <mergeCell ref="I31:J31"/>
    <mergeCell ref="I16:J16"/>
    <mergeCell ref="A24:J24"/>
    <mergeCell ref="B5:F5"/>
    <mergeCell ref="B6:F6"/>
    <mergeCell ref="A1:L1"/>
    <mergeCell ref="A3:J3"/>
    <mergeCell ref="A4:E4"/>
    <mergeCell ref="I15:J15"/>
    <mergeCell ref="A15:B15"/>
    <mergeCell ref="A21:B21"/>
    <mergeCell ref="C21:D21"/>
    <mergeCell ref="E21:F21"/>
    <mergeCell ref="G21:H21"/>
    <mergeCell ref="A19:B19"/>
    <mergeCell ref="C19:D19"/>
    <mergeCell ref="E19:F19"/>
    <mergeCell ref="G19:H19"/>
    <mergeCell ref="A20:B20"/>
    <mergeCell ref="C20:D20"/>
    <mergeCell ref="F2:G2"/>
    <mergeCell ref="D2:E2"/>
    <mergeCell ref="I5:M5"/>
    <mergeCell ref="B10:F10"/>
    <mergeCell ref="B11:F11"/>
    <mergeCell ref="E20:F20"/>
    <mergeCell ref="G20:H20"/>
    <mergeCell ref="C56:J56"/>
    <mergeCell ref="K56:M56"/>
    <mergeCell ref="K41:L41"/>
    <mergeCell ref="A42:B42"/>
    <mergeCell ref="C42:D42"/>
    <mergeCell ref="E42:F42"/>
    <mergeCell ref="G42:H42"/>
    <mergeCell ref="I42:J42"/>
    <mergeCell ref="A41:B41"/>
    <mergeCell ref="C41:D41"/>
    <mergeCell ref="E41:F41"/>
    <mergeCell ref="G41:H41"/>
    <mergeCell ref="I41:J41"/>
    <mergeCell ref="B50:H50"/>
    <mergeCell ref="B51:H51"/>
    <mergeCell ref="K53:M53"/>
    <mergeCell ref="K54:M54"/>
    <mergeCell ref="A53:C53"/>
    <mergeCell ref="K42:L42"/>
    <mergeCell ref="A54:C54"/>
    <mergeCell ref="E53:I53"/>
    <mergeCell ref="E54:I54"/>
    <mergeCell ref="J50:M50"/>
    <mergeCell ref="K47:L47"/>
    <mergeCell ref="B7:F7"/>
    <mergeCell ref="B8:F8"/>
    <mergeCell ref="B9:F9"/>
    <mergeCell ref="K44:L44"/>
    <mergeCell ref="A44:B44"/>
    <mergeCell ref="A40:B40"/>
    <mergeCell ref="K40:L40"/>
    <mergeCell ref="E40:F40"/>
    <mergeCell ref="G40:H40"/>
    <mergeCell ref="I40:J40"/>
    <mergeCell ref="G32:H32"/>
    <mergeCell ref="G33:H33"/>
    <mergeCell ref="G34:H34"/>
    <mergeCell ref="E34:F34"/>
    <mergeCell ref="E31:F31"/>
    <mergeCell ref="A25:F25"/>
    <mergeCell ref="I32:J32"/>
    <mergeCell ref="E35:F35"/>
    <mergeCell ref="C33:D33"/>
    <mergeCell ref="C34:D34"/>
    <mergeCell ref="C35:D35"/>
    <mergeCell ref="A14:J14"/>
    <mergeCell ref="E15:H15"/>
    <mergeCell ref="G31:H31"/>
    <mergeCell ref="I6:M6"/>
    <mergeCell ref="I7:M7"/>
    <mergeCell ref="I8:M8"/>
    <mergeCell ref="G38:H38"/>
    <mergeCell ref="I38:J38"/>
    <mergeCell ref="K38:L38"/>
    <mergeCell ref="A34:B34"/>
    <mergeCell ref="A35:B35"/>
    <mergeCell ref="E33:F33"/>
    <mergeCell ref="I33:J33"/>
    <mergeCell ref="I34:J34"/>
    <mergeCell ref="G18:H18"/>
    <mergeCell ref="I35:J35"/>
    <mergeCell ref="A32:B32"/>
    <mergeCell ref="A27:J27"/>
    <mergeCell ref="A22:B22"/>
    <mergeCell ref="C22:D22"/>
    <mergeCell ref="E22:F22"/>
    <mergeCell ref="G22:H22"/>
    <mergeCell ref="I9:M9"/>
    <mergeCell ref="I10:M10"/>
    <mergeCell ref="I11:M11"/>
    <mergeCell ref="A30:M30"/>
    <mergeCell ref="E32:F32"/>
    <mergeCell ref="A49:F49"/>
    <mergeCell ref="I12:M12"/>
    <mergeCell ref="I49:J49"/>
    <mergeCell ref="C40:D40"/>
    <mergeCell ref="C44:D44"/>
    <mergeCell ref="E44:F44"/>
    <mergeCell ref="G44:H44"/>
    <mergeCell ref="I44:J44"/>
    <mergeCell ref="K33:L33"/>
    <mergeCell ref="K34:L34"/>
    <mergeCell ref="I39:J39"/>
    <mergeCell ref="K35:L35"/>
    <mergeCell ref="G35:H35"/>
    <mergeCell ref="A39:B39"/>
    <mergeCell ref="C39:D39"/>
    <mergeCell ref="E39:F39"/>
    <mergeCell ref="G39:H39"/>
    <mergeCell ref="C38:D38"/>
    <mergeCell ref="E38:F38"/>
    <mergeCell ref="A37:M37"/>
    <mergeCell ref="A33:B33"/>
    <mergeCell ref="K39:L39"/>
    <mergeCell ref="C31:D31"/>
    <mergeCell ref="A46:I46"/>
  </mergeCells>
  <conditionalFormatting sqref="H16">
    <cfRule type="expression" dxfId="14" priority="3">
      <formula>I15&lt;DATEVALUE("01.08.2020")</formula>
    </cfRule>
  </conditionalFormatting>
  <conditionalFormatting sqref="I16:J16">
    <cfRule type="expression" dxfId="13" priority="1">
      <formula>I15&lt;DATEVALUE("01.08.2020")</formula>
    </cfRule>
  </conditionalFormatting>
  <dataValidations xWindow="670" yWindow="597" count="4">
    <dataValidation type="date" operator="greaterThanOrEqual" allowBlank="1" showInputMessage="1" showErrorMessage="1" errorTitle="Falscher Zeitraum" error="Dieser Vordruck berücksichtigt die Gesetzesänderungen zum 01.08.2020 und ist für Stichtage vor diesem Datum nicht geeignet." prompt="Bitte Hinweis beachten!" sqref="F2:G2">
      <formula1>44044</formula1>
    </dataValidation>
    <dataValidation type="list" allowBlank="1" showInputMessage="1" showErrorMessage="1" sqref="I16:J16">
      <formula1>"Ja,Nein"</formula1>
    </dataValidation>
    <dataValidation allowBlank="1" showInputMessage="1" showErrorMessage="1" prompt="Vertretungsberechtigter ist derjenige, der rechtsverbindliche Erklärungen für den Träger abgeben darf." sqref="I12:M12"/>
    <dataValidation allowBlank="1" showInputMessage="1" showErrorMessage="1" prompt="Bitte Hinweis beachten!" sqref="I15:J15 I11:M11 J47 G25:H25"/>
  </dataValidations>
  <pageMargins left="1.2204724409448819" right="0.27559055118110237" top="0.43307086614173229" bottom="0.27559055118110237" header="0.23622047244094491" footer="0.31496062992125984"/>
  <pageSetup paperSize="9" scale="71" orientation="portrait"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X302"/>
  <sheetViews>
    <sheetView showGridLines="0" zoomScaleNormal="100" zoomScaleSheetLayoutView="90" workbookViewId="0">
      <selection activeCell="B3" sqref="B3:G3"/>
    </sheetView>
  </sheetViews>
  <sheetFormatPr baseColWidth="10" defaultRowHeight="15" x14ac:dyDescent="0.2"/>
  <cols>
    <col min="1" max="1" width="22.6640625" style="57" customWidth="1"/>
    <col min="2" max="6" width="12" style="57" customWidth="1"/>
    <col min="7" max="7" width="14" style="57" customWidth="1"/>
    <col min="8" max="8" width="1.21875" style="56" customWidth="1"/>
    <col min="9" max="11" width="10.88671875" style="124"/>
    <col min="51" max="257" width="10.88671875" style="57"/>
    <col min="258" max="258" width="14.77734375" style="57" customWidth="1"/>
    <col min="259" max="259" width="9.5546875" style="57" customWidth="1"/>
    <col min="260" max="260" width="10.5546875" style="57" bestFit="1" customWidth="1"/>
    <col min="261" max="261" width="9.77734375" style="57" bestFit="1" customWidth="1"/>
    <col min="262" max="262" width="10.88671875" style="57" customWidth="1"/>
    <col min="263" max="263" width="11.77734375" style="57" customWidth="1"/>
    <col min="264" max="513" width="10.88671875" style="57"/>
    <col min="514" max="514" width="14.77734375" style="57" customWidth="1"/>
    <col min="515" max="515" width="9.5546875" style="57" customWidth="1"/>
    <col min="516" max="516" width="10.5546875" style="57" bestFit="1" customWidth="1"/>
    <col min="517" max="517" width="9.77734375" style="57" bestFit="1" customWidth="1"/>
    <col min="518" max="518" width="10.88671875" style="57" customWidth="1"/>
    <col min="519" max="519" width="11.77734375" style="57" customWidth="1"/>
    <col min="520" max="769" width="10.88671875" style="57"/>
    <col min="770" max="770" width="14.77734375" style="57" customWidth="1"/>
    <col min="771" max="771" width="9.5546875" style="57" customWidth="1"/>
    <col min="772" max="772" width="10.5546875" style="57" bestFit="1" customWidth="1"/>
    <col min="773" max="773" width="9.77734375" style="57" bestFit="1" customWidth="1"/>
    <col min="774" max="774" width="10.88671875" style="57" customWidth="1"/>
    <col min="775" max="775" width="11.77734375" style="57" customWidth="1"/>
    <col min="776" max="1025" width="10.88671875" style="57"/>
    <col min="1026" max="1026" width="14.77734375" style="57" customWidth="1"/>
    <col min="1027" max="1027" width="9.5546875" style="57" customWidth="1"/>
    <col min="1028" max="1028" width="10.5546875" style="57" bestFit="1" customWidth="1"/>
    <col min="1029" max="1029" width="9.77734375" style="57" bestFit="1" customWidth="1"/>
    <col min="1030" max="1030" width="10.88671875" style="57" customWidth="1"/>
    <col min="1031" max="1031" width="11.77734375" style="57" customWidth="1"/>
    <col min="1032" max="1281" width="10.88671875" style="57"/>
    <col min="1282" max="1282" width="14.77734375" style="57" customWidth="1"/>
    <col min="1283" max="1283" width="9.5546875" style="57" customWidth="1"/>
    <col min="1284" max="1284" width="10.5546875" style="57" bestFit="1" customWidth="1"/>
    <col min="1285" max="1285" width="9.77734375" style="57" bestFit="1" customWidth="1"/>
    <col min="1286" max="1286" width="10.88671875" style="57" customWidth="1"/>
    <col min="1287" max="1287" width="11.77734375" style="57" customWidth="1"/>
    <col min="1288" max="1537" width="10.88671875" style="57"/>
    <col min="1538" max="1538" width="14.77734375" style="57" customWidth="1"/>
    <col min="1539" max="1539" width="9.5546875" style="57" customWidth="1"/>
    <col min="1540" max="1540" width="10.5546875" style="57" bestFit="1" customWidth="1"/>
    <col min="1541" max="1541" width="9.77734375" style="57" bestFit="1" customWidth="1"/>
    <col min="1542" max="1542" width="10.88671875" style="57" customWidth="1"/>
    <col min="1543" max="1543" width="11.77734375" style="57" customWidth="1"/>
    <col min="1544" max="1793" width="10.88671875" style="57"/>
    <col min="1794" max="1794" width="14.77734375" style="57" customWidth="1"/>
    <col min="1795" max="1795" width="9.5546875" style="57" customWidth="1"/>
    <col min="1796" max="1796" width="10.5546875" style="57" bestFit="1" customWidth="1"/>
    <col min="1797" max="1797" width="9.77734375" style="57" bestFit="1" customWidth="1"/>
    <col min="1798" max="1798" width="10.88671875" style="57" customWidth="1"/>
    <col min="1799" max="1799" width="11.77734375" style="57" customWidth="1"/>
    <col min="1800" max="2049" width="10.88671875" style="57"/>
    <col min="2050" max="2050" width="14.77734375" style="57" customWidth="1"/>
    <col min="2051" max="2051" width="9.5546875" style="57" customWidth="1"/>
    <col min="2052" max="2052" width="10.5546875" style="57" bestFit="1" customWidth="1"/>
    <col min="2053" max="2053" width="9.77734375" style="57" bestFit="1" customWidth="1"/>
    <col min="2054" max="2054" width="10.88671875" style="57" customWidth="1"/>
    <col min="2055" max="2055" width="11.77734375" style="57" customWidth="1"/>
    <col min="2056" max="2305" width="10.88671875" style="57"/>
    <col min="2306" max="2306" width="14.77734375" style="57" customWidth="1"/>
    <col min="2307" max="2307" width="9.5546875" style="57" customWidth="1"/>
    <col min="2308" max="2308" width="10.5546875" style="57" bestFit="1" customWidth="1"/>
    <col min="2309" max="2309" width="9.77734375" style="57" bestFit="1" customWidth="1"/>
    <col min="2310" max="2310" width="10.88671875" style="57" customWidth="1"/>
    <col min="2311" max="2311" width="11.77734375" style="57" customWidth="1"/>
    <col min="2312" max="2561" width="10.88671875" style="57"/>
    <col min="2562" max="2562" width="14.77734375" style="57" customWidth="1"/>
    <col min="2563" max="2563" width="9.5546875" style="57" customWidth="1"/>
    <col min="2564" max="2564" width="10.5546875" style="57" bestFit="1" customWidth="1"/>
    <col min="2565" max="2565" width="9.77734375" style="57" bestFit="1" customWidth="1"/>
    <col min="2566" max="2566" width="10.88671875" style="57" customWidth="1"/>
    <col min="2567" max="2567" width="11.77734375" style="57" customWidth="1"/>
    <col min="2568" max="2817" width="10.88671875" style="57"/>
    <col min="2818" max="2818" width="14.77734375" style="57" customWidth="1"/>
    <col min="2819" max="2819" width="9.5546875" style="57" customWidth="1"/>
    <col min="2820" max="2820" width="10.5546875" style="57" bestFit="1" customWidth="1"/>
    <col min="2821" max="2821" width="9.77734375" style="57" bestFit="1" customWidth="1"/>
    <col min="2822" max="2822" width="10.88671875" style="57" customWidth="1"/>
    <col min="2823" max="2823" width="11.77734375" style="57" customWidth="1"/>
    <col min="2824" max="3073" width="10.88671875" style="57"/>
    <col min="3074" max="3074" width="14.77734375" style="57" customWidth="1"/>
    <col min="3075" max="3075" width="9.5546875" style="57" customWidth="1"/>
    <col min="3076" max="3076" width="10.5546875" style="57" bestFit="1" customWidth="1"/>
    <col min="3077" max="3077" width="9.77734375" style="57" bestFit="1" customWidth="1"/>
    <col min="3078" max="3078" width="10.88671875" style="57" customWidth="1"/>
    <col min="3079" max="3079" width="11.77734375" style="57" customWidth="1"/>
    <col min="3080" max="3329" width="10.88671875" style="57"/>
    <col min="3330" max="3330" width="14.77734375" style="57" customWidth="1"/>
    <col min="3331" max="3331" width="9.5546875" style="57" customWidth="1"/>
    <col min="3332" max="3332" width="10.5546875" style="57" bestFit="1" customWidth="1"/>
    <col min="3333" max="3333" width="9.77734375" style="57" bestFit="1" customWidth="1"/>
    <col min="3334" max="3334" width="10.88671875" style="57" customWidth="1"/>
    <col min="3335" max="3335" width="11.77734375" style="57" customWidth="1"/>
    <col min="3336" max="3585" width="10.88671875" style="57"/>
    <col min="3586" max="3586" width="14.77734375" style="57" customWidth="1"/>
    <col min="3587" max="3587" width="9.5546875" style="57" customWidth="1"/>
    <col min="3588" max="3588" width="10.5546875" style="57" bestFit="1" customWidth="1"/>
    <col min="3589" max="3589" width="9.77734375" style="57" bestFit="1" customWidth="1"/>
    <col min="3590" max="3590" width="10.88671875" style="57" customWidth="1"/>
    <col min="3591" max="3591" width="11.77734375" style="57" customWidth="1"/>
    <col min="3592" max="3841" width="10.88671875" style="57"/>
    <col min="3842" max="3842" width="14.77734375" style="57" customWidth="1"/>
    <col min="3843" max="3843" width="9.5546875" style="57" customWidth="1"/>
    <col min="3844" max="3844" width="10.5546875" style="57" bestFit="1" customWidth="1"/>
    <col min="3845" max="3845" width="9.77734375" style="57" bestFit="1" customWidth="1"/>
    <col min="3846" max="3846" width="10.88671875" style="57" customWidth="1"/>
    <col min="3847" max="3847" width="11.77734375" style="57" customWidth="1"/>
    <col min="3848" max="4097" width="10.88671875" style="57"/>
    <col min="4098" max="4098" width="14.77734375" style="57" customWidth="1"/>
    <col min="4099" max="4099" width="9.5546875" style="57" customWidth="1"/>
    <col min="4100" max="4100" width="10.5546875" style="57" bestFit="1" customWidth="1"/>
    <col min="4101" max="4101" width="9.77734375" style="57" bestFit="1" customWidth="1"/>
    <col min="4102" max="4102" width="10.88671875" style="57" customWidth="1"/>
    <col min="4103" max="4103" width="11.77734375" style="57" customWidth="1"/>
    <col min="4104" max="4353" width="10.88671875" style="57"/>
    <col min="4354" max="4354" width="14.77734375" style="57" customWidth="1"/>
    <col min="4355" max="4355" width="9.5546875" style="57" customWidth="1"/>
    <col min="4356" max="4356" width="10.5546875" style="57" bestFit="1" customWidth="1"/>
    <col min="4357" max="4357" width="9.77734375" style="57" bestFit="1" customWidth="1"/>
    <col min="4358" max="4358" width="10.88671875" style="57" customWidth="1"/>
    <col min="4359" max="4359" width="11.77734375" style="57" customWidth="1"/>
    <col min="4360" max="4609" width="10.88671875" style="57"/>
    <col min="4610" max="4610" width="14.77734375" style="57" customWidth="1"/>
    <col min="4611" max="4611" width="9.5546875" style="57" customWidth="1"/>
    <col min="4612" max="4612" width="10.5546875" style="57" bestFit="1" customWidth="1"/>
    <col min="4613" max="4613" width="9.77734375" style="57" bestFit="1" customWidth="1"/>
    <col min="4614" max="4614" width="10.88671875" style="57" customWidth="1"/>
    <col min="4615" max="4615" width="11.77734375" style="57" customWidth="1"/>
    <col min="4616" max="4865" width="10.88671875" style="57"/>
    <col min="4866" max="4866" width="14.77734375" style="57" customWidth="1"/>
    <col min="4867" max="4867" width="9.5546875" style="57" customWidth="1"/>
    <col min="4868" max="4868" width="10.5546875" style="57" bestFit="1" customWidth="1"/>
    <col min="4869" max="4869" width="9.77734375" style="57" bestFit="1" customWidth="1"/>
    <col min="4870" max="4870" width="10.88671875" style="57" customWidth="1"/>
    <col min="4871" max="4871" width="11.77734375" style="57" customWidth="1"/>
    <col min="4872" max="5121" width="10.88671875" style="57"/>
    <col min="5122" max="5122" width="14.77734375" style="57" customWidth="1"/>
    <col min="5123" max="5123" width="9.5546875" style="57" customWidth="1"/>
    <col min="5124" max="5124" width="10.5546875" style="57" bestFit="1" customWidth="1"/>
    <col min="5125" max="5125" width="9.77734375" style="57" bestFit="1" customWidth="1"/>
    <col min="5126" max="5126" width="10.88671875" style="57" customWidth="1"/>
    <col min="5127" max="5127" width="11.77734375" style="57" customWidth="1"/>
    <col min="5128" max="5377" width="10.88671875" style="57"/>
    <col min="5378" max="5378" width="14.77734375" style="57" customWidth="1"/>
    <col min="5379" max="5379" width="9.5546875" style="57" customWidth="1"/>
    <col min="5380" max="5380" width="10.5546875" style="57" bestFit="1" customWidth="1"/>
    <col min="5381" max="5381" width="9.77734375" style="57" bestFit="1" customWidth="1"/>
    <col min="5382" max="5382" width="10.88671875" style="57" customWidth="1"/>
    <col min="5383" max="5383" width="11.77734375" style="57" customWidth="1"/>
    <col min="5384" max="5633" width="10.88671875" style="57"/>
    <col min="5634" max="5634" width="14.77734375" style="57" customWidth="1"/>
    <col min="5635" max="5635" width="9.5546875" style="57" customWidth="1"/>
    <col min="5636" max="5636" width="10.5546875" style="57" bestFit="1" customWidth="1"/>
    <col min="5637" max="5637" width="9.77734375" style="57" bestFit="1" customWidth="1"/>
    <col min="5638" max="5638" width="10.88671875" style="57" customWidth="1"/>
    <col min="5639" max="5639" width="11.77734375" style="57" customWidth="1"/>
    <col min="5640" max="5889" width="10.88671875" style="57"/>
    <col min="5890" max="5890" width="14.77734375" style="57" customWidth="1"/>
    <col min="5891" max="5891" width="9.5546875" style="57" customWidth="1"/>
    <col min="5892" max="5892" width="10.5546875" style="57" bestFit="1" customWidth="1"/>
    <col min="5893" max="5893" width="9.77734375" style="57" bestFit="1" customWidth="1"/>
    <col min="5894" max="5894" width="10.88671875" style="57" customWidth="1"/>
    <col min="5895" max="5895" width="11.77734375" style="57" customWidth="1"/>
    <col min="5896" max="6145" width="10.88671875" style="57"/>
    <col min="6146" max="6146" width="14.77734375" style="57" customWidth="1"/>
    <col min="6147" max="6147" width="9.5546875" style="57" customWidth="1"/>
    <col min="6148" max="6148" width="10.5546875" style="57" bestFit="1" customWidth="1"/>
    <col min="6149" max="6149" width="9.77734375" style="57" bestFit="1" customWidth="1"/>
    <col min="6150" max="6150" width="10.88671875" style="57" customWidth="1"/>
    <col min="6151" max="6151" width="11.77734375" style="57" customWidth="1"/>
    <col min="6152" max="6401" width="10.88671875" style="57"/>
    <col min="6402" max="6402" width="14.77734375" style="57" customWidth="1"/>
    <col min="6403" max="6403" width="9.5546875" style="57" customWidth="1"/>
    <col min="6404" max="6404" width="10.5546875" style="57" bestFit="1" customWidth="1"/>
    <col min="6405" max="6405" width="9.77734375" style="57" bestFit="1" customWidth="1"/>
    <col min="6406" max="6406" width="10.88671875" style="57" customWidth="1"/>
    <col min="6407" max="6407" width="11.77734375" style="57" customWidth="1"/>
    <col min="6408" max="6657" width="10.88671875" style="57"/>
    <col min="6658" max="6658" width="14.77734375" style="57" customWidth="1"/>
    <col min="6659" max="6659" width="9.5546875" style="57" customWidth="1"/>
    <col min="6660" max="6660" width="10.5546875" style="57" bestFit="1" customWidth="1"/>
    <col min="6661" max="6661" width="9.77734375" style="57" bestFit="1" customWidth="1"/>
    <col min="6662" max="6662" width="10.88671875" style="57" customWidth="1"/>
    <col min="6663" max="6663" width="11.77734375" style="57" customWidth="1"/>
    <col min="6664" max="6913" width="10.88671875" style="57"/>
    <col min="6914" max="6914" width="14.77734375" style="57" customWidth="1"/>
    <col min="6915" max="6915" width="9.5546875" style="57" customWidth="1"/>
    <col min="6916" max="6916" width="10.5546875" style="57" bestFit="1" customWidth="1"/>
    <col min="6917" max="6917" width="9.77734375" style="57" bestFit="1" customWidth="1"/>
    <col min="6918" max="6918" width="10.88671875" style="57" customWidth="1"/>
    <col min="6919" max="6919" width="11.77734375" style="57" customWidth="1"/>
    <col min="6920" max="7169" width="10.88671875" style="57"/>
    <col min="7170" max="7170" width="14.77734375" style="57" customWidth="1"/>
    <col min="7171" max="7171" width="9.5546875" style="57" customWidth="1"/>
    <col min="7172" max="7172" width="10.5546875" style="57" bestFit="1" customWidth="1"/>
    <col min="7173" max="7173" width="9.77734375" style="57" bestFit="1" customWidth="1"/>
    <col min="7174" max="7174" width="10.88671875" style="57" customWidth="1"/>
    <col min="7175" max="7175" width="11.77734375" style="57" customWidth="1"/>
    <col min="7176" max="7425" width="10.88671875" style="57"/>
    <col min="7426" max="7426" width="14.77734375" style="57" customWidth="1"/>
    <col min="7427" max="7427" width="9.5546875" style="57" customWidth="1"/>
    <col min="7428" max="7428" width="10.5546875" style="57" bestFit="1" customWidth="1"/>
    <col min="7429" max="7429" width="9.77734375" style="57" bestFit="1" customWidth="1"/>
    <col min="7430" max="7430" width="10.88671875" style="57" customWidth="1"/>
    <col min="7431" max="7431" width="11.77734375" style="57" customWidth="1"/>
    <col min="7432" max="7681" width="10.88671875" style="57"/>
    <col min="7682" max="7682" width="14.77734375" style="57" customWidth="1"/>
    <col min="7683" max="7683" width="9.5546875" style="57" customWidth="1"/>
    <col min="7684" max="7684" width="10.5546875" style="57" bestFit="1" customWidth="1"/>
    <col min="7685" max="7685" width="9.77734375" style="57" bestFit="1" customWidth="1"/>
    <col min="7686" max="7686" width="10.88671875" style="57" customWidth="1"/>
    <col min="7687" max="7687" width="11.77734375" style="57" customWidth="1"/>
    <col min="7688" max="7937" width="10.88671875" style="57"/>
    <col min="7938" max="7938" width="14.77734375" style="57" customWidth="1"/>
    <col min="7939" max="7939" width="9.5546875" style="57" customWidth="1"/>
    <col min="7940" max="7940" width="10.5546875" style="57" bestFit="1" customWidth="1"/>
    <col min="7941" max="7941" width="9.77734375" style="57" bestFit="1" customWidth="1"/>
    <col min="7942" max="7942" width="10.88671875" style="57" customWidth="1"/>
    <col min="7943" max="7943" width="11.77734375" style="57" customWidth="1"/>
    <col min="7944" max="8193" width="10.88671875" style="57"/>
    <col min="8194" max="8194" width="14.77734375" style="57" customWidth="1"/>
    <col min="8195" max="8195" width="9.5546875" style="57" customWidth="1"/>
    <col min="8196" max="8196" width="10.5546875" style="57" bestFit="1" customWidth="1"/>
    <col min="8197" max="8197" width="9.77734375" style="57" bestFit="1" customWidth="1"/>
    <col min="8198" max="8198" width="10.88671875" style="57" customWidth="1"/>
    <col min="8199" max="8199" width="11.77734375" style="57" customWidth="1"/>
    <col min="8200" max="8449" width="10.88671875" style="57"/>
    <col min="8450" max="8450" width="14.77734375" style="57" customWidth="1"/>
    <col min="8451" max="8451" width="9.5546875" style="57" customWidth="1"/>
    <col min="8452" max="8452" width="10.5546875" style="57" bestFit="1" customWidth="1"/>
    <col min="8453" max="8453" width="9.77734375" style="57" bestFit="1" customWidth="1"/>
    <col min="8454" max="8454" width="10.88671875" style="57" customWidth="1"/>
    <col min="8455" max="8455" width="11.77734375" style="57" customWidth="1"/>
    <col min="8456" max="8705" width="10.88671875" style="57"/>
    <col min="8706" max="8706" width="14.77734375" style="57" customWidth="1"/>
    <col min="8707" max="8707" width="9.5546875" style="57" customWidth="1"/>
    <col min="8708" max="8708" width="10.5546875" style="57" bestFit="1" customWidth="1"/>
    <col min="8709" max="8709" width="9.77734375" style="57" bestFit="1" customWidth="1"/>
    <col min="8710" max="8710" width="10.88671875" style="57" customWidth="1"/>
    <col min="8711" max="8711" width="11.77734375" style="57" customWidth="1"/>
    <col min="8712" max="8961" width="10.88671875" style="57"/>
    <col min="8962" max="8962" width="14.77734375" style="57" customWidth="1"/>
    <col min="8963" max="8963" width="9.5546875" style="57" customWidth="1"/>
    <col min="8964" max="8964" width="10.5546875" style="57" bestFit="1" customWidth="1"/>
    <col min="8965" max="8965" width="9.77734375" style="57" bestFit="1" customWidth="1"/>
    <col min="8966" max="8966" width="10.88671875" style="57" customWidth="1"/>
    <col min="8967" max="8967" width="11.77734375" style="57" customWidth="1"/>
    <col min="8968" max="9217" width="10.88671875" style="57"/>
    <col min="9218" max="9218" width="14.77734375" style="57" customWidth="1"/>
    <col min="9219" max="9219" width="9.5546875" style="57" customWidth="1"/>
    <col min="9220" max="9220" width="10.5546875" style="57" bestFit="1" customWidth="1"/>
    <col min="9221" max="9221" width="9.77734375" style="57" bestFit="1" customWidth="1"/>
    <col min="9222" max="9222" width="10.88671875" style="57" customWidth="1"/>
    <col min="9223" max="9223" width="11.77734375" style="57" customWidth="1"/>
    <col min="9224" max="9473" width="10.88671875" style="57"/>
    <col min="9474" max="9474" width="14.77734375" style="57" customWidth="1"/>
    <col min="9475" max="9475" width="9.5546875" style="57" customWidth="1"/>
    <col min="9476" max="9476" width="10.5546875" style="57" bestFit="1" customWidth="1"/>
    <col min="9477" max="9477" width="9.77734375" style="57" bestFit="1" customWidth="1"/>
    <col min="9478" max="9478" width="10.88671875" style="57" customWidth="1"/>
    <col min="9479" max="9479" width="11.77734375" style="57" customWidth="1"/>
    <col min="9480" max="9729" width="10.88671875" style="57"/>
    <col min="9730" max="9730" width="14.77734375" style="57" customWidth="1"/>
    <col min="9731" max="9731" width="9.5546875" style="57" customWidth="1"/>
    <col min="9732" max="9732" width="10.5546875" style="57" bestFit="1" customWidth="1"/>
    <col min="9733" max="9733" width="9.77734375" style="57" bestFit="1" customWidth="1"/>
    <col min="9734" max="9734" width="10.88671875" style="57" customWidth="1"/>
    <col min="9735" max="9735" width="11.77734375" style="57" customWidth="1"/>
    <col min="9736" max="9985" width="10.88671875" style="57"/>
    <col min="9986" max="9986" width="14.77734375" style="57" customWidth="1"/>
    <col min="9987" max="9987" width="9.5546875" style="57" customWidth="1"/>
    <col min="9988" max="9988" width="10.5546875" style="57" bestFit="1" customWidth="1"/>
    <col min="9989" max="9989" width="9.77734375" style="57" bestFit="1" customWidth="1"/>
    <col min="9990" max="9990" width="10.88671875" style="57" customWidth="1"/>
    <col min="9991" max="9991" width="11.77734375" style="57" customWidth="1"/>
    <col min="9992" max="10241" width="10.88671875" style="57"/>
    <col min="10242" max="10242" width="14.77734375" style="57" customWidth="1"/>
    <col min="10243" max="10243" width="9.5546875" style="57" customWidth="1"/>
    <col min="10244" max="10244" width="10.5546875" style="57" bestFit="1" customWidth="1"/>
    <col min="10245" max="10245" width="9.77734375" style="57" bestFit="1" customWidth="1"/>
    <col min="10246" max="10246" width="10.88671875" style="57" customWidth="1"/>
    <col min="10247" max="10247" width="11.77734375" style="57" customWidth="1"/>
    <col min="10248" max="10497" width="10.88671875" style="57"/>
    <col min="10498" max="10498" width="14.77734375" style="57" customWidth="1"/>
    <col min="10499" max="10499" width="9.5546875" style="57" customWidth="1"/>
    <col min="10500" max="10500" width="10.5546875" style="57" bestFit="1" customWidth="1"/>
    <col min="10501" max="10501" width="9.77734375" style="57" bestFit="1" customWidth="1"/>
    <col min="10502" max="10502" width="10.88671875" style="57" customWidth="1"/>
    <col min="10503" max="10503" width="11.77734375" style="57" customWidth="1"/>
    <col min="10504" max="10753" width="10.88671875" style="57"/>
    <col min="10754" max="10754" width="14.77734375" style="57" customWidth="1"/>
    <col min="10755" max="10755" width="9.5546875" style="57" customWidth="1"/>
    <col min="10756" max="10756" width="10.5546875" style="57" bestFit="1" customWidth="1"/>
    <col min="10757" max="10757" width="9.77734375" style="57" bestFit="1" customWidth="1"/>
    <col min="10758" max="10758" width="10.88671875" style="57" customWidth="1"/>
    <col min="10759" max="10759" width="11.77734375" style="57" customWidth="1"/>
    <col min="10760" max="11009" width="10.88671875" style="57"/>
    <col min="11010" max="11010" width="14.77734375" style="57" customWidth="1"/>
    <col min="11011" max="11011" width="9.5546875" style="57" customWidth="1"/>
    <col min="11012" max="11012" width="10.5546875" style="57" bestFit="1" customWidth="1"/>
    <col min="11013" max="11013" width="9.77734375" style="57" bestFit="1" customWidth="1"/>
    <col min="11014" max="11014" width="10.88671875" style="57" customWidth="1"/>
    <col min="11015" max="11015" width="11.77734375" style="57" customWidth="1"/>
    <col min="11016" max="11265" width="10.88671875" style="57"/>
    <col min="11266" max="11266" width="14.77734375" style="57" customWidth="1"/>
    <col min="11267" max="11267" width="9.5546875" style="57" customWidth="1"/>
    <col min="11268" max="11268" width="10.5546875" style="57" bestFit="1" customWidth="1"/>
    <col min="11269" max="11269" width="9.77734375" style="57" bestFit="1" customWidth="1"/>
    <col min="11270" max="11270" width="10.88671875" style="57" customWidth="1"/>
    <col min="11271" max="11271" width="11.77734375" style="57" customWidth="1"/>
    <col min="11272" max="11521" width="10.88671875" style="57"/>
    <col min="11522" max="11522" width="14.77734375" style="57" customWidth="1"/>
    <col min="11523" max="11523" width="9.5546875" style="57" customWidth="1"/>
    <col min="11524" max="11524" width="10.5546875" style="57" bestFit="1" customWidth="1"/>
    <col min="11525" max="11525" width="9.77734375" style="57" bestFit="1" customWidth="1"/>
    <col min="11526" max="11526" width="10.88671875" style="57" customWidth="1"/>
    <col min="11527" max="11527" width="11.77734375" style="57" customWidth="1"/>
    <col min="11528" max="11777" width="10.88671875" style="57"/>
    <col min="11778" max="11778" width="14.77734375" style="57" customWidth="1"/>
    <col min="11779" max="11779" width="9.5546875" style="57" customWidth="1"/>
    <col min="11780" max="11780" width="10.5546875" style="57" bestFit="1" customWidth="1"/>
    <col min="11781" max="11781" width="9.77734375" style="57" bestFit="1" customWidth="1"/>
    <col min="11782" max="11782" width="10.88671875" style="57" customWidth="1"/>
    <col min="11783" max="11783" width="11.77734375" style="57" customWidth="1"/>
    <col min="11784" max="12033" width="10.88671875" style="57"/>
    <col min="12034" max="12034" width="14.77734375" style="57" customWidth="1"/>
    <col min="12035" max="12035" width="9.5546875" style="57" customWidth="1"/>
    <col min="12036" max="12036" width="10.5546875" style="57" bestFit="1" customWidth="1"/>
    <col min="12037" max="12037" width="9.77734375" style="57" bestFit="1" customWidth="1"/>
    <col min="12038" max="12038" width="10.88671875" style="57" customWidth="1"/>
    <col min="12039" max="12039" width="11.77734375" style="57" customWidth="1"/>
    <col min="12040" max="12289" width="10.88671875" style="57"/>
    <col min="12290" max="12290" width="14.77734375" style="57" customWidth="1"/>
    <col min="12291" max="12291" width="9.5546875" style="57" customWidth="1"/>
    <col min="12292" max="12292" width="10.5546875" style="57" bestFit="1" customWidth="1"/>
    <col min="12293" max="12293" width="9.77734375" style="57" bestFit="1" customWidth="1"/>
    <col min="12294" max="12294" width="10.88671875" style="57" customWidth="1"/>
    <col min="12295" max="12295" width="11.77734375" style="57" customWidth="1"/>
    <col min="12296" max="12545" width="10.88671875" style="57"/>
    <col min="12546" max="12546" width="14.77734375" style="57" customWidth="1"/>
    <col min="12547" max="12547" width="9.5546875" style="57" customWidth="1"/>
    <col min="12548" max="12548" width="10.5546875" style="57" bestFit="1" customWidth="1"/>
    <col min="12549" max="12549" width="9.77734375" style="57" bestFit="1" customWidth="1"/>
    <col min="12550" max="12550" width="10.88671875" style="57" customWidth="1"/>
    <col min="12551" max="12551" width="11.77734375" style="57" customWidth="1"/>
    <col min="12552" max="12801" width="10.88671875" style="57"/>
    <col min="12802" max="12802" width="14.77734375" style="57" customWidth="1"/>
    <col min="12803" max="12803" width="9.5546875" style="57" customWidth="1"/>
    <col min="12804" max="12804" width="10.5546875" style="57" bestFit="1" customWidth="1"/>
    <col min="12805" max="12805" width="9.77734375" style="57" bestFit="1" customWidth="1"/>
    <col min="12806" max="12806" width="10.88671875" style="57" customWidth="1"/>
    <col min="12807" max="12807" width="11.77734375" style="57" customWidth="1"/>
    <col min="12808" max="13057" width="10.88671875" style="57"/>
    <col min="13058" max="13058" width="14.77734375" style="57" customWidth="1"/>
    <col min="13059" max="13059" width="9.5546875" style="57" customWidth="1"/>
    <col min="13060" max="13060" width="10.5546875" style="57" bestFit="1" customWidth="1"/>
    <col min="13061" max="13061" width="9.77734375" style="57" bestFit="1" customWidth="1"/>
    <col min="13062" max="13062" width="10.88671875" style="57" customWidth="1"/>
    <col min="13063" max="13063" width="11.77734375" style="57" customWidth="1"/>
    <col min="13064" max="13313" width="10.88671875" style="57"/>
    <col min="13314" max="13314" width="14.77734375" style="57" customWidth="1"/>
    <col min="13315" max="13315" width="9.5546875" style="57" customWidth="1"/>
    <col min="13316" max="13316" width="10.5546875" style="57" bestFit="1" customWidth="1"/>
    <col min="13317" max="13317" width="9.77734375" style="57" bestFit="1" customWidth="1"/>
    <col min="13318" max="13318" width="10.88671875" style="57" customWidth="1"/>
    <col min="13319" max="13319" width="11.77734375" style="57" customWidth="1"/>
    <col min="13320" max="13569" width="10.88671875" style="57"/>
    <col min="13570" max="13570" width="14.77734375" style="57" customWidth="1"/>
    <col min="13571" max="13571" width="9.5546875" style="57" customWidth="1"/>
    <col min="13572" max="13572" width="10.5546875" style="57" bestFit="1" customWidth="1"/>
    <col min="13573" max="13573" width="9.77734375" style="57" bestFit="1" customWidth="1"/>
    <col min="13574" max="13574" width="10.88671875" style="57" customWidth="1"/>
    <col min="13575" max="13575" width="11.77734375" style="57" customWidth="1"/>
    <col min="13576" max="13825" width="10.88671875" style="57"/>
    <col min="13826" max="13826" width="14.77734375" style="57" customWidth="1"/>
    <col min="13827" max="13827" width="9.5546875" style="57" customWidth="1"/>
    <col min="13828" max="13828" width="10.5546875" style="57" bestFit="1" customWidth="1"/>
    <col min="13829" max="13829" width="9.77734375" style="57" bestFit="1" customWidth="1"/>
    <col min="13830" max="13830" width="10.88671875" style="57" customWidth="1"/>
    <col min="13831" max="13831" width="11.77734375" style="57" customWidth="1"/>
    <col min="13832" max="14081" width="10.88671875" style="57"/>
    <col min="14082" max="14082" width="14.77734375" style="57" customWidth="1"/>
    <col min="14083" max="14083" width="9.5546875" style="57" customWidth="1"/>
    <col min="14084" max="14084" width="10.5546875" style="57" bestFit="1" customWidth="1"/>
    <col min="14085" max="14085" width="9.77734375" style="57" bestFit="1" customWidth="1"/>
    <col min="14086" max="14086" width="10.88671875" style="57" customWidth="1"/>
    <col min="14087" max="14087" width="11.77734375" style="57" customWidth="1"/>
    <col min="14088" max="14337" width="10.88671875" style="57"/>
    <col min="14338" max="14338" width="14.77734375" style="57" customWidth="1"/>
    <col min="14339" max="14339" width="9.5546875" style="57" customWidth="1"/>
    <col min="14340" max="14340" width="10.5546875" style="57" bestFit="1" customWidth="1"/>
    <col min="14341" max="14341" width="9.77734375" style="57" bestFit="1" customWidth="1"/>
    <col min="14342" max="14342" width="10.88671875" style="57" customWidth="1"/>
    <col min="14343" max="14343" width="11.77734375" style="57" customWidth="1"/>
    <col min="14344" max="14593" width="10.88671875" style="57"/>
    <col min="14594" max="14594" width="14.77734375" style="57" customWidth="1"/>
    <col min="14595" max="14595" width="9.5546875" style="57" customWidth="1"/>
    <col min="14596" max="14596" width="10.5546875" style="57" bestFit="1" customWidth="1"/>
    <col min="14597" max="14597" width="9.77734375" style="57" bestFit="1" customWidth="1"/>
    <col min="14598" max="14598" width="10.88671875" style="57" customWidth="1"/>
    <col min="14599" max="14599" width="11.77734375" style="57" customWidth="1"/>
    <col min="14600" max="14849" width="10.88671875" style="57"/>
    <col min="14850" max="14850" width="14.77734375" style="57" customWidth="1"/>
    <col min="14851" max="14851" width="9.5546875" style="57" customWidth="1"/>
    <col min="14852" max="14852" width="10.5546875" style="57" bestFit="1" customWidth="1"/>
    <col min="14853" max="14853" width="9.77734375" style="57" bestFit="1" customWidth="1"/>
    <col min="14854" max="14854" width="10.88671875" style="57" customWidth="1"/>
    <col min="14855" max="14855" width="11.77734375" style="57" customWidth="1"/>
    <col min="14856" max="15105" width="10.88671875" style="57"/>
    <col min="15106" max="15106" width="14.77734375" style="57" customWidth="1"/>
    <col min="15107" max="15107" width="9.5546875" style="57" customWidth="1"/>
    <col min="15108" max="15108" width="10.5546875" style="57" bestFit="1" customWidth="1"/>
    <col min="15109" max="15109" width="9.77734375" style="57" bestFit="1" customWidth="1"/>
    <col min="15110" max="15110" width="10.88671875" style="57" customWidth="1"/>
    <col min="15111" max="15111" width="11.77734375" style="57" customWidth="1"/>
    <col min="15112" max="15361" width="10.88671875" style="57"/>
    <col min="15362" max="15362" width="14.77734375" style="57" customWidth="1"/>
    <col min="15363" max="15363" width="9.5546875" style="57" customWidth="1"/>
    <col min="15364" max="15364" width="10.5546875" style="57" bestFit="1" customWidth="1"/>
    <col min="15365" max="15365" width="9.77734375" style="57" bestFit="1" customWidth="1"/>
    <col min="15366" max="15366" width="10.88671875" style="57" customWidth="1"/>
    <col min="15367" max="15367" width="11.77734375" style="57" customWidth="1"/>
    <col min="15368" max="15617" width="10.88671875" style="57"/>
    <col min="15618" max="15618" width="14.77734375" style="57" customWidth="1"/>
    <col min="15619" max="15619" width="9.5546875" style="57" customWidth="1"/>
    <col min="15620" max="15620" width="10.5546875" style="57" bestFit="1" customWidth="1"/>
    <col min="15621" max="15621" width="9.77734375" style="57" bestFit="1" customWidth="1"/>
    <col min="15622" max="15622" width="10.88671875" style="57" customWidth="1"/>
    <col min="15623" max="15623" width="11.77734375" style="57" customWidth="1"/>
    <col min="15624" max="15873" width="10.88671875" style="57"/>
    <col min="15874" max="15874" width="14.77734375" style="57" customWidth="1"/>
    <col min="15875" max="15875" width="9.5546875" style="57" customWidth="1"/>
    <col min="15876" max="15876" width="10.5546875" style="57" bestFit="1" customWidth="1"/>
    <col min="15877" max="15877" width="9.77734375" style="57" bestFit="1" customWidth="1"/>
    <col min="15878" max="15878" width="10.88671875" style="57" customWidth="1"/>
    <col min="15879" max="15879" width="11.77734375" style="57" customWidth="1"/>
    <col min="15880" max="16129" width="10.88671875" style="57"/>
    <col min="16130" max="16130" width="14.77734375" style="57" customWidth="1"/>
    <col min="16131" max="16131" width="9.5546875" style="57" customWidth="1"/>
    <col min="16132" max="16132" width="10.5546875" style="57" bestFit="1" customWidth="1"/>
    <col min="16133" max="16133" width="9.77734375" style="57" bestFit="1" customWidth="1"/>
    <col min="16134" max="16134" width="10.88671875" style="57" customWidth="1"/>
    <col min="16135" max="16135" width="11.77734375" style="57" customWidth="1"/>
    <col min="16136" max="16384" width="10.88671875" style="57"/>
  </cols>
  <sheetData>
    <row r="1" spans="1:50" ht="23.45" customHeight="1" x14ac:dyDescent="0.2">
      <c r="A1" s="333" t="s">
        <v>297</v>
      </c>
      <c r="B1" s="333"/>
      <c r="C1" s="333"/>
      <c r="D1" s="333"/>
      <c r="E1" s="333"/>
      <c r="F1" s="333"/>
      <c r="G1" s="333"/>
      <c r="H1" s="34"/>
    </row>
    <row r="2" spans="1:50" ht="15" customHeight="1" x14ac:dyDescent="0.2">
      <c r="A2" s="190" t="str">
        <f>Rahmen!A2</f>
        <v>Version 5.03.01</v>
      </c>
      <c r="B2" s="39" t="s">
        <v>60</v>
      </c>
      <c r="C2" s="334">
        <f>Rahmen!B5</f>
        <v>0</v>
      </c>
      <c r="D2" s="335"/>
      <c r="F2" s="171" t="s">
        <v>119</v>
      </c>
      <c r="G2" s="179">
        <f>Rahmen!F2</f>
        <v>0</v>
      </c>
      <c r="H2" s="178"/>
    </row>
    <row r="3" spans="1:50" s="59" customFormat="1" ht="18.75" customHeight="1" x14ac:dyDescent="0.2">
      <c r="A3" s="58" t="s">
        <v>48</v>
      </c>
      <c r="B3" s="336"/>
      <c r="C3" s="336"/>
      <c r="D3" s="336"/>
      <c r="E3" s="336"/>
      <c r="F3" s="336"/>
      <c r="G3" s="337"/>
      <c r="H3" s="142"/>
      <c r="I3" s="124"/>
      <c r="J3" s="124"/>
      <c r="K3" s="124"/>
      <c r="L3"/>
      <c r="M3"/>
      <c r="N3" s="198"/>
      <c r="O3"/>
      <c r="P3"/>
      <c r="Q3"/>
      <c r="R3"/>
      <c r="S3"/>
      <c r="T3"/>
      <c r="U3"/>
      <c r="V3"/>
      <c r="W3"/>
      <c r="X3"/>
      <c r="Y3"/>
      <c r="Z3"/>
      <c r="AA3"/>
      <c r="AB3"/>
      <c r="AC3"/>
      <c r="AD3"/>
      <c r="AE3"/>
      <c r="AF3"/>
      <c r="AG3"/>
      <c r="AH3"/>
      <c r="AI3"/>
      <c r="AJ3"/>
      <c r="AK3"/>
      <c r="AL3"/>
      <c r="AM3"/>
      <c r="AN3"/>
      <c r="AO3"/>
      <c r="AP3"/>
      <c r="AQ3"/>
      <c r="AR3"/>
      <c r="AS3"/>
      <c r="AT3"/>
      <c r="AU3"/>
      <c r="AV3"/>
      <c r="AW3"/>
      <c r="AX3"/>
    </row>
    <row r="4" spans="1:50" s="68" customFormat="1" ht="18.75" customHeight="1" x14ac:dyDescent="0.2">
      <c r="A4" s="158" t="s">
        <v>210</v>
      </c>
      <c r="B4" s="331"/>
      <c r="C4" s="331"/>
      <c r="E4" s="160" t="s">
        <v>209</v>
      </c>
      <c r="F4" s="197"/>
      <c r="G4" s="159"/>
      <c r="H4" s="142"/>
      <c r="I4" s="124"/>
      <c r="J4" s="124"/>
      <c r="K4" s="124"/>
      <c r="L4"/>
      <c r="M4"/>
      <c r="N4"/>
      <c r="O4"/>
      <c r="P4"/>
      <c r="Q4"/>
      <c r="R4"/>
      <c r="S4"/>
      <c r="T4"/>
      <c r="U4"/>
      <c r="V4"/>
      <c r="W4"/>
      <c r="X4"/>
      <c r="Y4"/>
      <c r="Z4"/>
      <c r="AA4"/>
      <c r="AB4"/>
      <c r="AC4"/>
      <c r="AD4"/>
      <c r="AE4"/>
      <c r="AF4"/>
      <c r="AG4"/>
      <c r="AH4"/>
      <c r="AI4"/>
      <c r="AJ4"/>
      <c r="AK4"/>
      <c r="AL4"/>
      <c r="AM4"/>
      <c r="AN4"/>
      <c r="AO4"/>
      <c r="AP4"/>
      <c r="AQ4"/>
      <c r="AR4"/>
      <c r="AS4"/>
      <c r="AT4"/>
      <c r="AU4"/>
      <c r="AV4"/>
      <c r="AW4"/>
      <c r="AX4"/>
    </row>
    <row r="5" spans="1:50" s="68" customFormat="1" ht="18.75" customHeight="1" x14ac:dyDescent="0.2">
      <c r="A5" s="160" t="s">
        <v>34</v>
      </c>
      <c r="B5" s="331"/>
      <c r="C5" s="331"/>
      <c r="D5" s="159"/>
      <c r="E5" s="159"/>
      <c r="F5" s="159"/>
      <c r="G5" s="159"/>
      <c r="H5" s="142"/>
      <c r="I5" s="124"/>
      <c r="J5" s="124"/>
      <c r="K5" s="124"/>
      <c r="L5"/>
      <c r="M5"/>
      <c r="N5"/>
      <c r="O5"/>
      <c r="P5"/>
      <c r="Q5"/>
      <c r="R5"/>
      <c r="S5"/>
      <c r="T5"/>
      <c r="U5"/>
      <c r="V5"/>
      <c r="W5"/>
      <c r="X5"/>
      <c r="Y5"/>
      <c r="Z5"/>
      <c r="AA5"/>
      <c r="AB5"/>
      <c r="AC5"/>
      <c r="AD5"/>
      <c r="AE5"/>
      <c r="AF5"/>
      <c r="AG5"/>
      <c r="AH5"/>
      <c r="AI5"/>
      <c r="AJ5"/>
      <c r="AK5"/>
      <c r="AL5"/>
      <c r="AM5"/>
      <c r="AN5"/>
      <c r="AO5"/>
      <c r="AP5"/>
      <c r="AQ5"/>
      <c r="AR5"/>
      <c r="AS5"/>
      <c r="AT5"/>
      <c r="AU5"/>
      <c r="AV5"/>
      <c r="AW5"/>
      <c r="AX5"/>
    </row>
    <row r="6" spans="1:50" s="68" customFormat="1" ht="11.25" customHeight="1" x14ac:dyDescent="0.2">
      <c r="A6" s="158"/>
      <c r="B6" s="159"/>
      <c r="C6" s="159"/>
      <c r="D6" s="159"/>
      <c r="E6" s="159"/>
      <c r="F6" s="159"/>
      <c r="G6" s="159"/>
      <c r="H6" s="142"/>
      <c r="I6" s="124"/>
      <c r="J6" s="124"/>
      <c r="K6" s="124"/>
      <c r="L6"/>
      <c r="M6"/>
      <c r="N6"/>
      <c r="O6"/>
      <c r="P6"/>
      <c r="Q6"/>
      <c r="R6"/>
      <c r="S6"/>
      <c r="T6"/>
      <c r="U6"/>
      <c r="V6"/>
      <c r="W6"/>
      <c r="X6"/>
      <c r="Y6"/>
      <c r="Z6"/>
      <c r="AA6"/>
      <c r="AB6"/>
      <c r="AC6"/>
      <c r="AD6"/>
      <c r="AE6"/>
      <c r="AF6"/>
      <c r="AG6"/>
      <c r="AH6"/>
      <c r="AI6"/>
      <c r="AJ6"/>
      <c r="AK6"/>
      <c r="AL6"/>
      <c r="AM6"/>
      <c r="AN6"/>
      <c r="AO6"/>
      <c r="AP6"/>
      <c r="AQ6"/>
      <c r="AR6"/>
      <c r="AS6"/>
      <c r="AT6"/>
      <c r="AU6"/>
      <c r="AV6"/>
      <c r="AW6"/>
      <c r="AX6"/>
    </row>
    <row r="7" spans="1:50" ht="15" customHeight="1" x14ac:dyDescent="0.2">
      <c r="A7" s="332" t="s">
        <v>46</v>
      </c>
      <c r="B7" s="332"/>
      <c r="C7" s="332"/>
      <c r="D7" s="332"/>
      <c r="E7" s="60"/>
      <c r="F7" s="60"/>
      <c r="G7" s="60"/>
      <c r="H7" s="60"/>
    </row>
    <row r="8" spans="1:50" s="64" customFormat="1" ht="11.25" customHeight="1" x14ac:dyDescent="0.2">
      <c r="A8" s="61" t="s">
        <v>20</v>
      </c>
      <c r="B8" s="62" t="s">
        <v>44</v>
      </c>
      <c r="C8" s="62" t="s">
        <v>43</v>
      </c>
      <c r="D8" s="62" t="s">
        <v>0</v>
      </c>
      <c r="E8" s="62" t="s">
        <v>1</v>
      </c>
      <c r="F8" s="62" t="s">
        <v>2</v>
      </c>
      <c r="G8" s="73" t="s">
        <v>45</v>
      </c>
      <c r="H8" s="63"/>
      <c r="I8" s="124"/>
      <c r="J8" s="124"/>
      <c r="K8" s="124"/>
      <c r="L8"/>
      <c r="M8"/>
      <c r="N8"/>
      <c r="O8"/>
      <c r="P8"/>
      <c r="Q8"/>
      <c r="R8"/>
      <c r="S8"/>
      <c r="T8"/>
      <c r="U8"/>
      <c r="V8"/>
      <c r="W8"/>
      <c r="X8"/>
      <c r="Y8"/>
      <c r="Z8"/>
      <c r="AA8"/>
      <c r="AB8"/>
      <c r="AC8"/>
      <c r="AD8"/>
      <c r="AE8"/>
      <c r="AF8"/>
      <c r="AG8"/>
      <c r="AH8"/>
      <c r="AI8"/>
      <c r="AJ8"/>
      <c r="AK8"/>
      <c r="AL8"/>
      <c r="AM8"/>
      <c r="AN8"/>
      <c r="AO8"/>
      <c r="AP8"/>
      <c r="AQ8"/>
      <c r="AR8"/>
      <c r="AS8"/>
      <c r="AT8"/>
      <c r="AU8"/>
      <c r="AV8"/>
      <c r="AW8"/>
      <c r="AX8"/>
    </row>
    <row r="9" spans="1:50" ht="12" customHeight="1" x14ac:dyDescent="0.2">
      <c r="A9" s="40" t="s">
        <v>3</v>
      </c>
      <c r="B9" s="151"/>
      <c r="C9" s="151"/>
      <c r="D9" s="151"/>
      <c r="E9" s="151"/>
      <c r="F9" s="151"/>
      <c r="G9" s="41">
        <f>SUM(B9:C9)*Grunddaten!$C$44+D9*Grunddaten!$C$43+SUM(E9:F9)*Grunddaten!$C$42</f>
        <v>0</v>
      </c>
      <c r="H9" s="42"/>
    </row>
    <row r="10" spans="1:50" ht="12" customHeight="1" x14ac:dyDescent="0.2">
      <c r="A10" s="40" t="s">
        <v>4</v>
      </c>
      <c r="B10" s="151"/>
      <c r="C10" s="151"/>
      <c r="D10" s="151"/>
      <c r="E10" s="151"/>
      <c r="F10" s="151"/>
      <c r="G10" s="41">
        <f>SUM(B10:C10)*Grunddaten!$C$44+D10*Grunddaten!$C$43+SUM(E10:F10)*Grunddaten!$C$42</f>
        <v>0</v>
      </c>
      <c r="H10" s="42"/>
    </row>
    <row r="11" spans="1:50" ht="12" customHeight="1" x14ac:dyDescent="0.2">
      <c r="A11" s="40" t="s">
        <v>5</v>
      </c>
      <c r="B11" s="151"/>
      <c r="C11" s="151"/>
      <c r="D11" s="151"/>
      <c r="E11" s="151"/>
      <c r="F11" s="151"/>
      <c r="G11" s="41">
        <f>SUM(B11:C11)*Grunddaten!$C$44+D11*Grunddaten!$C$43+SUM(E11:F11)*Grunddaten!$C$42</f>
        <v>0</v>
      </c>
      <c r="H11" s="42"/>
    </row>
    <row r="12" spans="1:50" ht="12" customHeight="1" x14ac:dyDescent="0.2">
      <c r="A12" s="40" t="s">
        <v>6</v>
      </c>
      <c r="B12" s="151"/>
      <c r="C12" s="151"/>
      <c r="D12" s="151"/>
      <c r="E12" s="151"/>
      <c r="F12" s="151"/>
      <c r="G12" s="41">
        <f>SUM(B12:C12)*Grunddaten!$C$44+D12*Grunddaten!$C$43+SUM(E12:F12)*Grunddaten!$C$42</f>
        <v>0</v>
      </c>
      <c r="H12" s="42"/>
    </row>
    <row r="13" spans="1:50" s="55" customFormat="1" ht="7.5" customHeight="1" x14ac:dyDescent="0.2">
      <c r="A13" s="65"/>
      <c r="B13" s="65">
        <f>B9*Grunddaten!$C$20+B10*Grunddaten!$C$21+B11*Grunddaten!$C$22+B12*Grunddaten!$C$23</f>
        <v>0</v>
      </c>
      <c r="C13" s="65">
        <f>C9*Grunddaten!$C$20+C10*Grunddaten!$C$21+C11*Grunddaten!$C$22+C12*Grunddaten!$C$23</f>
        <v>0</v>
      </c>
      <c r="D13" s="65">
        <f>D9*Grunddaten!$C$20+D10*Grunddaten!$C$21+D11*Grunddaten!$C$22+D12*Grunddaten!$C$23</f>
        <v>0</v>
      </c>
      <c r="E13" s="65">
        <f>E9*Grunddaten!$C$26+E10*Grunddaten!$C$27+E11*Grunddaten!$C$28+E12*Grunddaten!$C$29</f>
        <v>0</v>
      </c>
      <c r="F13" s="65">
        <f>F9*Grunddaten!$C$32+F10*Grunddaten!$C$33+F11*Grunddaten!$C$34+F12*Grunddaten!$C$35</f>
        <v>0</v>
      </c>
      <c r="G13" s="65"/>
      <c r="H13" s="66"/>
      <c r="I13" s="124"/>
      <c r="J13" s="124"/>
      <c r="K13" s="124"/>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row>
    <row r="14" spans="1:50" s="55" customFormat="1" ht="7.5" customHeight="1" x14ac:dyDescent="0.2">
      <c r="A14" s="65"/>
      <c r="B14" s="65">
        <f>SUM(B9:B12)+SUM(B17:B20)</f>
        <v>0</v>
      </c>
      <c r="C14" s="65">
        <f t="shared" ref="C14" si="0">SUM(C9:C12)+SUM(C17:C20)</f>
        <v>0</v>
      </c>
      <c r="D14" s="65">
        <f>SUM(D9:D12)+SUM(D17:D20)</f>
        <v>0</v>
      </c>
      <c r="E14" s="65">
        <f>SUM(E9:E12)+SUM(E17:E20)</f>
        <v>0</v>
      </c>
      <c r="F14" s="65">
        <f>SUM(F9:F12)</f>
        <v>0</v>
      </c>
      <c r="G14" s="65"/>
      <c r="H14" s="66"/>
      <c r="I14" s="124"/>
      <c r="J14" s="124"/>
      <c r="K14" s="12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ht="11.25" customHeight="1" x14ac:dyDescent="0.2">
      <c r="A15" s="332" t="s">
        <v>47</v>
      </c>
      <c r="B15" s="332"/>
      <c r="C15" s="332"/>
      <c r="D15" s="332"/>
      <c r="E15" s="60"/>
      <c r="F15" s="60"/>
      <c r="G15" s="60"/>
      <c r="H15" s="60"/>
    </row>
    <row r="16" spans="1:50" s="67" customFormat="1" ht="11.25" customHeight="1" x14ac:dyDescent="0.2">
      <c r="A16" s="61" t="s">
        <v>20</v>
      </c>
      <c r="B16" s="62" t="s">
        <v>44</v>
      </c>
      <c r="C16" s="62" t="s">
        <v>43</v>
      </c>
      <c r="D16" s="62" t="s">
        <v>0</v>
      </c>
      <c r="E16" s="62" t="s">
        <v>1</v>
      </c>
      <c r="F16" s="62"/>
      <c r="G16" s="73" t="s">
        <v>45</v>
      </c>
      <c r="H16" s="63"/>
      <c r="I16" s="124"/>
      <c r="J16" s="124"/>
      <c r="K16" s="124"/>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ht="12" customHeight="1" x14ac:dyDescent="0.2">
      <c r="A17" s="40" t="s">
        <v>3</v>
      </c>
      <c r="B17" s="151"/>
      <c r="C17" s="151"/>
      <c r="D17" s="151"/>
      <c r="E17" s="151"/>
      <c r="F17" s="118"/>
      <c r="G17" s="41">
        <f>SUM(B17:C17)*Grunddaten!$C$53+D17*Grunddaten!$C$52+E17*Grunddaten!$C$51</f>
        <v>0</v>
      </c>
      <c r="H17" s="42"/>
    </row>
    <row r="18" spans="1:50" ht="12" customHeight="1" x14ac:dyDescent="0.2">
      <c r="A18" s="40" t="s">
        <v>4</v>
      </c>
      <c r="B18" s="151"/>
      <c r="C18" s="151"/>
      <c r="D18" s="151"/>
      <c r="E18" s="151"/>
      <c r="F18" s="118"/>
      <c r="G18" s="41">
        <f>SUM(B18:C18)*Grunddaten!$C$53+D18*Grunddaten!$C$52+E18*Grunddaten!$C$51</f>
        <v>0</v>
      </c>
      <c r="H18" s="42"/>
    </row>
    <row r="19" spans="1:50" ht="12" customHeight="1" x14ac:dyDescent="0.2">
      <c r="A19" s="40" t="s">
        <v>5</v>
      </c>
      <c r="B19" s="151"/>
      <c r="C19" s="151"/>
      <c r="D19" s="151"/>
      <c r="E19" s="151"/>
      <c r="F19" s="118"/>
      <c r="G19" s="41">
        <f>SUM(B19:C19)*Grunddaten!$C$53+D19*Grunddaten!$C$52+E19*Grunddaten!$C$51</f>
        <v>0</v>
      </c>
      <c r="H19" s="42"/>
    </row>
    <row r="20" spans="1:50" ht="12" customHeight="1" x14ac:dyDescent="0.2">
      <c r="A20" s="40" t="s">
        <v>6</v>
      </c>
      <c r="B20" s="151"/>
      <c r="C20" s="151"/>
      <c r="D20" s="151"/>
      <c r="E20" s="151"/>
      <c r="F20" s="118"/>
      <c r="G20" s="41">
        <f>SUM(B20:C20)*Grunddaten!$C$53+D20*Grunddaten!$C$52+E20*Grunddaten!$C$51</f>
        <v>0</v>
      </c>
      <c r="H20" s="42"/>
      <c r="I20" s="124">
        <f>IF(B14+D14+C14=0,0,1)</f>
        <v>0</v>
      </c>
      <c r="J20" s="124">
        <f>IF(I20+I21=0,0,IF(I21&gt;0,0.07,0.2))</f>
        <v>0</v>
      </c>
    </row>
    <row r="21" spans="1:50" s="69" customFormat="1" ht="11.25" customHeight="1" x14ac:dyDescent="0.2">
      <c r="A21" s="68"/>
      <c r="B21" s="65">
        <f>B17*Grunddaten!$C$20+B18*Grunddaten!$C$21+B19*Grunddaten!$C$22+B20*Grunddaten!$C$23</f>
        <v>0</v>
      </c>
      <c r="C21" s="65">
        <f>C17*Grunddaten!$C$20+C18*Grunddaten!$C$21+C19*Grunddaten!$C$22+C20*Grunddaten!$C$23</f>
        <v>0</v>
      </c>
      <c r="D21" s="65">
        <f>D17*Grunddaten!$C$20+D18*Grunddaten!$C$21+D19*Grunddaten!$C$22+D20*Grunddaten!$C$23</f>
        <v>0</v>
      </c>
      <c r="E21" s="65">
        <f>E17*Grunddaten!$C$26+E18*Grunddaten!$C$27+E19*Grunddaten!$C$28+E20*Grunddaten!$C$29</f>
        <v>0</v>
      </c>
      <c r="F21" s="68"/>
      <c r="G21" s="68"/>
      <c r="H21" s="66"/>
      <c r="I21" s="124">
        <f>IF(E14+F14=0,0,1)</f>
        <v>0</v>
      </c>
      <c r="J21" s="124"/>
      <c r="K21" s="124"/>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row>
    <row r="22" spans="1:50" s="69" customFormat="1" ht="12" customHeight="1" x14ac:dyDescent="0.2">
      <c r="A22" s="43"/>
      <c r="B22" s="43" t="s">
        <v>7</v>
      </c>
      <c r="C22" s="44">
        <f>SUM($B9:$F12)+SUM($B17:$F20)</f>
        <v>0</v>
      </c>
      <c r="D22" s="43"/>
      <c r="E22" s="45"/>
      <c r="F22" s="70" t="s">
        <v>11</v>
      </c>
      <c r="G22" s="46">
        <f>SUM($B13:$F13)+SUM($B21:$E21)</f>
        <v>0</v>
      </c>
      <c r="H22" s="47"/>
      <c r="I22" s="124"/>
      <c r="J22" s="124"/>
      <c r="K22" s="124"/>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row>
    <row r="23" spans="1:50" s="69" customFormat="1" ht="12" customHeight="1" x14ac:dyDescent="0.2">
      <c r="A23" s="43"/>
      <c r="B23" s="43" t="s">
        <v>8</v>
      </c>
      <c r="C23" s="44">
        <f>SUM($B17:$E20)</f>
        <v>0</v>
      </c>
      <c r="D23" s="43"/>
      <c r="E23" s="45"/>
      <c r="F23" s="50" t="s">
        <v>12</v>
      </c>
      <c r="G23" s="46">
        <f>(IF($C22=0,0,IF($C23=0,0,IF($J25&gt;=0,$J25,0))))</f>
        <v>0</v>
      </c>
      <c r="H23" s="66"/>
      <c r="I23" s="124"/>
      <c r="J23" s="124" t="s">
        <v>10</v>
      </c>
      <c r="K23" s="124"/>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s="68" customFormat="1" ht="12" customHeight="1" x14ac:dyDescent="0.2">
      <c r="A24" s="43"/>
      <c r="B24" s="48" t="s">
        <v>9</v>
      </c>
      <c r="C24" s="49">
        <f>SUM($G9:$G12)+SUM($G17:$G20)</f>
        <v>0</v>
      </c>
      <c r="D24" s="50"/>
      <c r="E24" s="45"/>
      <c r="F24" s="50" t="str">
        <f>IF(Grunddaten!$C$62="ja","zuzügl. " &amp; TEXT(Grunddaten!$C$59,"#0 %") &amp;  " Ausfallzeiten:","zuzügl. " &amp; TEXT(Grunddaten!$C$58,"#0 %") &amp;  " Ausfallzeiten:")</f>
        <v>zuzügl. 22 % Ausfallzeiten:</v>
      </c>
      <c r="G24" s="51">
        <f>IF(Grunddaten!$C$62="ja",(G22+G23)*Grunddaten!$C$59,(G22+G23)*Grunddaten!$C$58)</f>
        <v>0</v>
      </c>
      <c r="H24" s="66"/>
      <c r="I24" s="124"/>
      <c r="J24" s="124" t="e">
        <f>(SUM(B9:F9,B17:E17)*BMWert25+SUM(B10:F10,B18:E18)*BMWert35+SUM(B11:F11,B19:E19)*BMWert45+SUM(B12:F12,B20:E20)*BMWertÜber45)/(SUM(B9:F12,B17:E20))</f>
        <v>#DIV/0!</v>
      </c>
      <c r="K24" s="124" t="e">
        <f>IF(J24&lt;=25,BMWert25,IF(J24&lt;=35,BMWert35,IF(J24&lt;45,BMWert45,BMWertÜber45)))</f>
        <v>#DIV/0!</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row>
    <row r="25" spans="1:50" s="69" customFormat="1" ht="12" customHeight="1" x14ac:dyDescent="0.2">
      <c r="A25" s="43"/>
      <c r="B25" s="70" t="s">
        <v>14</v>
      </c>
      <c r="C25" s="52">
        <f>SUM(B17:D20)*13+SUM(E17:E20)*15</f>
        <v>0</v>
      </c>
      <c r="D25" s="43"/>
      <c r="E25" s="53"/>
      <c r="F25" s="50" t="str">
        <f>IF(Grunddaten!$C$62="ja","","zuzügl. " &amp; TEXT(Grunddaten!$C$67,"#0 %") &amp;  " Leitungstätigkeiten:")</f>
        <v>zuzügl. 20 % Leitungstätigkeiten:</v>
      </c>
      <c r="G25" s="123">
        <f>IF(Grunddaten!$C$62="ja","",G22*Grunddaten!$C$67)</f>
        <v>0</v>
      </c>
      <c r="H25" s="66"/>
      <c r="I25" s="124"/>
      <c r="J25" s="124" t="e">
        <f>IF(J20=0.2,(12-C24)*J20*K24,(25-C24)*J20*K24)</f>
        <v>#DIV/0!</v>
      </c>
      <c r="K25" s="124"/>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row>
    <row r="26" spans="1:50" s="69" customFormat="1" ht="12" customHeight="1" x14ac:dyDescent="0.2">
      <c r="A26" s="43"/>
      <c r="B26" s="4" t="s">
        <v>63</v>
      </c>
      <c r="C26" s="153"/>
      <c r="D26" s="43"/>
      <c r="E26" s="53"/>
      <c r="F26" s="70" t="s">
        <v>13</v>
      </c>
      <c r="G26" s="52">
        <f>SUM(G22:G25)</f>
        <v>0</v>
      </c>
      <c r="H26" s="66"/>
      <c r="I26" s="124"/>
      <c r="J26" s="124"/>
      <c r="K26" s="124"/>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row>
    <row r="27" spans="1:50" s="71" customFormat="1" ht="18.75" customHeight="1" x14ac:dyDescent="0.2">
      <c r="B27" s="72"/>
      <c r="C27" s="72"/>
      <c r="E27" s="54"/>
      <c r="H27" s="66"/>
      <c r="I27" s="124"/>
      <c r="J27" s="124"/>
      <c r="K27" s="124"/>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row>
    <row r="28" spans="1:50" s="59" customFormat="1" ht="18.75" customHeight="1" x14ac:dyDescent="0.2">
      <c r="A28" s="58" t="s">
        <v>49</v>
      </c>
      <c r="B28" s="336"/>
      <c r="C28" s="336"/>
      <c r="D28" s="336"/>
      <c r="E28" s="336"/>
      <c r="F28" s="336"/>
      <c r="G28" s="336"/>
      <c r="H28" s="142"/>
      <c r="I28" s="124"/>
      <c r="J28" s="124"/>
      <c r="K28" s="124"/>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row>
    <row r="29" spans="1:50" s="68" customFormat="1" ht="18.75" customHeight="1" x14ac:dyDescent="0.2">
      <c r="A29" s="158" t="s">
        <v>210</v>
      </c>
      <c r="B29" s="331"/>
      <c r="C29" s="331"/>
      <c r="E29" s="160" t="s">
        <v>209</v>
      </c>
      <c r="F29" s="197"/>
      <c r="G29" s="159"/>
      <c r="H29" s="142"/>
      <c r="I29" s="124"/>
      <c r="J29" s="124"/>
      <c r="K29" s="124"/>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1:50" s="68" customFormat="1" ht="18.75" customHeight="1" x14ac:dyDescent="0.2">
      <c r="A30" s="160" t="s">
        <v>34</v>
      </c>
      <c r="B30" s="331"/>
      <c r="C30" s="331"/>
      <c r="D30" s="159"/>
      <c r="E30" s="159"/>
      <c r="F30" s="159"/>
      <c r="G30" s="159"/>
      <c r="H30" s="142"/>
      <c r="I30" s="124"/>
      <c r="J30" s="124"/>
      <c r="K30" s="124"/>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1:50" s="68" customFormat="1" ht="11.25" customHeight="1" x14ac:dyDescent="0.2">
      <c r="A31" s="158"/>
      <c r="B31" s="159"/>
      <c r="C31" s="159"/>
      <c r="D31" s="159"/>
      <c r="E31" s="159"/>
      <c r="F31" s="159"/>
      <c r="G31" s="159"/>
      <c r="H31" s="142"/>
      <c r="I31" s="124"/>
      <c r="J31" s="124"/>
      <c r="K31" s="124"/>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1:50" ht="15" customHeight="1" x14ac:dyDescent="0.2">
      <c r="A32" s="332" t="s">
        <v>46</v>
      </c>
      <c r="B32" s="332"/>
      <c r="C32" s="332"/>
      <c r="D32" s="332"/>
      <c r="E32" s="60"/>
      <c r="F32" s="60"/>
      <c r="G32" s="60"/>
      <c r="H32" s="60"/>
    </row>
    <row r="33" spans="1:50" s="64" customFormat="1" ht="11.25" customHeight="1" x14ac:dyDescent="0.2">
      <c r="A33" s="61" t="s">
        <v>20</v>
      </c>
      <c r="B33" s="62" t="s">
        <v>44</v>
      </c>
      <c r="C33" s="62" t="s">
        <v>43</v>
      </c>
      <c r="D33" s="62" t="s">
        <v>0</v>
      </c>
      <c r="E33" s="62" t="s">
        <v>1</v>
      </c>
      <c r="F33" s="62" t="s">
        <v>2</v>
      </c>
      <c r="G33" s="73" t="s">
        <v>45</v>
      </c>
      <c r="H33" s="63"/>
      <c r="I33" s="124"/>
      <c r="J33" s="124"/>
      <c r="K33" s="124"/>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row>
    <row r="34" spans="1:50" ht="12" customHeight="1" x14ac:dyDescent="0.2">
      <c r="A34" s="40" t="s">
        <v>3</v>
      </c>
      <c r="B34" s="151"/>
      <c r="C34" s="151"/>
      <c r="D34" s="151"/>
      <c r="E34" s="151"/>
      <c r="F34" s="151"/>
      <c r="G34" s="41">
        <f>SUM(B34:C34)*Grunddaten!$C$44+D34*Grunddaten!$C$43+SUM(E34:F34)*Grunddaten!$C$42</f>
        <v>0</v>
      </c>
      <c r="H34" s="42"/>
    </row>
    <row r="35" spans="1:50" ht="12" customHeight="1" x14ac:dyDescent="0.2">
      <c r="A35" s="40" t="s">
        <v>4</v>
      </c>
      <c r="B35" s="151"/>
      <c r="C35" s="151"/>
      <c r="D35" s="151"/>
      <c r="E35" s="151"/>
      <c r="F35" s="151"/>
      <c r="G35" s="41">
        <f>SUM(B35:C35)*Grunddaten!$C$44+D35*Grunddaten!$C$43+SUM(E35:F35)*Grunddaten!$C$42</f>
        <v>0</v>
      </c>
      <c r="H35" s="42"/>
    </row>
    <row r="36" spans="1:50" ht="12" customHeight="1" x14ac:dyDescent="0.2">
      <c r="A36" s="40" t="s">
        <v>5</v>
      </c>
      <c r="B36" s="151"/>
      <c r="C36" s="151"/>
      <c r="D36" s="151"/>
      <c r="E36" s="151"/>
      <c r="F36" s="151"/>
      <c r="G36" s="41">
        <f>SUM(B36:C36)*Grunddaten!$C$44+D36*Grunddaten!$C$43+SUM(E36:F36)*Grunddaten!$C$42</f>
        <v>0</v>
      </c>
      <c r="H36" s="42"/>
    </row>
    <row r="37" spans="1:50" ht="12" customHeight="1" x14ac:dyDescent="0.2">
      <c r="A37" s="40" t="s">
        <v>6</v>
      </c>
      <c r="B37" s="151"/>
      <c r="C37" s="151"/>
      <c r="D37" s="151"/>
      <c r="E37" s="151"/>
      <c r="F37" s="151"/>
      <c r="G37" s="41">
        <f>SUM(B37:C37)*Grunddaten!$C$44+D37*Grunddaten!$C$43+SUM(E37:F37)*Grunddaten!$C$42</f>
        <v>0</v>
      </c>
      <c r="H37" s="42"/>
    </row>
    <row r="38" spans="1:50" s="55" customFormat="1" ht="7.5" customHeight="1" x14ac:dyDescent="0.2">
      <c r="A38" s="65"/>
      <c r="B38" s="65">
        <f>B34*Grunddaten!$C$20+B35*Grunddaten!$C$21+B36*Grunddaten!$C$22+B37*Grunddaten!$C$23</f>
        <v>0</v>
      </c>
      <c r="C38" s="65">
        <f>C34*Grunddaten!$C$20+C35*Grunddaten!$C$21+C36*Grunddaten!$C$22+C37*Grunddaten!$C$23</f>
        <v>0</v>
      </c>
      <c r="D38" s="65">
        <f>D34*Grunddaten!$C$20+D35*Grunddaten!$C$21+D36*Grunddaten!$C$22+D37*Grunddaten!$C$23</f>
        <v>0</v>
      </c>
      <c r="E38" s="65">
        <f>E34*Grunddaten!$C$26+E35*Grunddaten!$C$27+E36*Grunddaten!$C$28+E37*Grunddaten!$C$29</f>
        <v>0</v>
      </c>
      <c r="F38" s="65">
        <f>F34*Grunddaten!$C$32+F35*Grunddaten!$C$33+F36*Grunddaten!$C$34+F37*Grunddaten!$C$35</f>
        <v>0</v>
      </c>
      <c r="G38" s="65"/>
      <c r="H38" s="66"/>
      <c r="I38" s="124"/>
      <c r="J38" s="124"/>
      <c r="K38" s="124"/>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row>
    <row r="39" spans="1:50" s="55" customFormat="1" ht="7.5" customHeight="1" x14ac:dyDescent="0.2">
      <c r="A39" s="65"/>
      <c r="B39" s="65">
        <f>SUM(B34:B37)+SUM(B42:B45)</f>
        <v>0</v>
      </c>
      <c r="C39" s="65">
        <f t="shared" ref="C39:E39" si="1">SUM(C34:C37)+SUM(C42:C45)</f>
        <v>0</v>
      </c>
      <c r="D39" s="65">
        <f t="shared" si="1"/>
        <v>0</v>
      </c>
      <c r="E39" s="65">
        <f t="shared" si="1"/>
        <v>0</v>
      </c>
      <c r="F39" s="65">
        <f>SUM(F34:F37)</f>
        <v>0</v>
      </c>
      <c r="G39" s="65"/>
      <c r="H39" s="66"/>
      <c r="I39" s="124"/>
      <c r="J39" s="124"/>
      <c r="K39" s="124"/>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row>
    <row r="40" spans="1:50" ht="11.25" customHeight="1" x14ac:dyDescent="0.2">
      <c r="A40" s="332" t="s">
        <v>47</v>
      </c>
      <c r="B40" s="332"/>
      <c r="C40" s="332"/>
      <c r="D40" s="332"/>
      <c r="E40" s="60"/>
      <c r="F40" s="60"/>
      <c r="G40" s="60"/>
      <c r="H40" s="60"/>
    </row>
    <row r="41" spans="1:50" s="67" customFormat="1" ht="11.25" customHeight="1" x14ac:dyDescent="0.2">
      <c r="A41" s="61" t="s">
        <v>20</v>
      </c>
      <c r="B41" s="62" t="s">
        <v>44</v>
      </c>
      <c r="C41" s="62" t="s">
        <v>43</v>
      </c>
      <c r="D41" s="62" t="s">
        <v>0</v>
      </c>
      <c r="E41" s="62" t="s">
        <v>1</v>
      </c>
      <c r="F41" s="62"/>
      <c r="G41" s="73" t="s">
        <v>45</v>
      </c>
      <c r="H41" s="63"/>
      <c r="I41" s="124"/>
      <c r="J41" s="124"/>
      <c r="K41" s="124"/>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row>
    <row r="42" spans="1:50" ht="12" customHeight="1" x14ac:dyDescent="0.2">
      <c r="A42" s="40" t="s">
        <v>3</v>
      </c>
      <c r="B42" s="151"/>
      <c r="C42" s="151"/>
      <c r="D42" s="151"/>
      <c r="E42" s="151"/>
      <c r="F42" s="118"/>
      <c r="G42" s="41">
        <f>SUM(B42:C42)*Grunddaten!$C$53+D42*Grunddaten!$C$52+E42*Grunddaten!$C$51</f>
        <v>0</v>
      </c>
      <c r="H42" s="42"/>
    </row>
    <row r="43" spans="1:50" ht="12" customHeight="1" x14ac:dyDescent="0.2">
      <c r="A43" s="40" t="s">
        <v>4</v>
      </c>
      <c r="B43" s="151"/>
      <c r="C43" s="151"/>
      <c r="D43" s="151"/>
      <c r="E43" s="151"/>
      <c r="F43" s="118"/>
      <c r="G43" s="41">
        <f>SUM(B43:C43)*Grunddaten!$C$53+D43*Grunddaten!$C$52+E43*Grunddaten!$C$51</f>
        <v>0</v>
      </c>
      <c r="H43" s="42"/>
    </row>
    <row r="44" spans="1:50" ht="12" customHeight="1" x14ac:dyDescent="0.2">
      <c r="A44" s="40" t="s">
        <v>5</v>
      </c>
      <c r="B44" s="151"/>
      <c r="C44" s="151"/>
      <c r="D44" s="151"/>
      <c r="E44" s="151"/>
      <c r="F44" s="118"/>
      <c r="G44" s="41">
        <f>SUM(B44:C44)*Grunddaten!$C$53+D44*Grunddaten!$C$52+E44*Grunddaten!$C$51</f>
        <v>0</v>
      </c>
      <c r="H44" s="42"/>
    </row>
    <row r="45" spans="1:50" ht="12" customHeight="1" x14ac:dyDescent="0.2">
      <c r="A45" s="40" t="s">
        <v>6</v>
      </c>
      <c r="B45" s="151"/>
      <c r="C45" s="151"/>
      <c r="D45" s="151"/>
      <c r="E45" s="151"/>
      <c r="F45" s="118"/>
      <c r="G45" s="41">
        <f>SUM(B45:C45)*Grunddaten!$C$53+D45*Grunddaten!$C$52+E45*Grunddaten!$C$51</f>
        <v>0</v>
      </c>
      <c r="H45" s="42"/>
      <c r="I45" s="124">
        <f>IF(B39+D39+C39=0,0,1)</f>
        <v>0</v>
      </c>
      <c r="J45" s="124">
        <f>IF(I45+I46=0,0,IF(I46&gt;0,0.07,0.2))</f>
        <v>0</v>
      </c>
    </row>
    <row r="46" spans="1:50" s="69" customFormat="1" ht="11.25" customHeight="1" x14ac:dyDescent="0.2">
      <c r="A46" s="68"/>
      <c r="B46" s="65">
        <f>B42*Grunddaten!$C$20+B43*Grunddaten!$C$21+B44*Grunddaten!$C$22+B45*Grunddaten!$C$23</f>
        <v>0</v>
      </c>
      <c r="C46" s="65">
        <f>C42*Grunddaten!$C$20+C43*Grunddaten!$C$21+C44*Grunddaten!$C$22+C45*Grunddaten!$C$23</f>
        <v>0</v>
      </c>
      <c r="D46" s="65">
        <f>D42*Grunddaten!$C$20+D43*Grunddaten!$C$21+D44*Grunddaten!$C$22+D45*Grunddaten!$C$23</f>
        <v>0</v>
      </c>
      <c r="E46" s="65">
        <f>E42*Grunddaten!$C$26+E43*Grunddaten!$C$27+E44*Grunddaten!$C$28+E45*Grunddaten!$C$29</f>
        <v>0</v>
      </c>
      <c r="F46" s="68"/>
      <c r="G46" s="68"/>
      <c r="H46" s="66"/>
      <c r="I46" s="124">
        <f>IF(E39+F39=0,0,1)</f>
        <v>0</v>
      </c>
      <c r="J46" s="124"/>
      <c r="K46" s="124"/>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row>
    <row r="47" spans="1:50" s="69" customFormat="1" ht="12" customHeight="1" x14ac:dyDescent="0.2">
      <c r="A47" s="43"/>
      <c r="B47" s="43" t="s">
        <v>7</v>
      </c>
      <c r="C47" s="44">
        <f>SUM($B34:$F37)+SUM($B42:$F45)</f>
        <v>0</v>
      </c>
      <c r="D47" s="43"/>
      <c r="E47" s="45"/>
      <c r="F47" s="70" t="s">
        <v>11</v>
      </c>
      <c r="G47" s="46">
        <f>SUM($B38:$F38)+SUM($B46:$E46)</f>
        <v>0</v>
      </c>
      <c r="H47" s="47"/>
      <c r="I47" s="124"/>
      <c r="J47" s="124"/>
      <c r="K47" s="124"/>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row>
    <row r="48" spans="1:50" s="69" customFormat="1" ht="12" customHeight="1" x14ac:dyDescent="0.2">
      <c r="A48" s="43"/>
      <c r="B48" s="43" t="s">
        <v>8</v>
      </c>
      <c r="C48" s="44">
        <f>SUM($B42:$E45)</f>
        <v>0</v>
      </c>
      <c r="D48" s="43"/>
      <c r="E48" s="45"/>
      <c r="F48" s="50" t="s">
        <v>12</v>
      </c>
      <c r="G48" s="46">
        <f>(IF($C47=0,0,IF($C48=0,0,IF($J50&gt;=0,$J50,0))))</f>
        <v>0</v>
      </c>
      <c r="H48" s="66"/>
      <c r="I48" s="124"/>
      <c r="J48" s="124" t="s">
        <v>10</v>
      </c>
      <c r="K48" s="124"/>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row>
    <row r="49" spans="1:50" s="68" customFormat="1" ht="12" customHeight="1" x14ac:dyDescent="0.2">
      <c r="A49" s="43"/>
      <c r="B49" s="48" t="s">
        <v>9</v>
      </c>
      <c r="C49" s="49">
        <f>SUM($G34:$G37)+SUM($G42:$G45)</f>
        <v>0</v>
      </c>
      <c r="D49" s="50"/>
      <c r="E49" s="45"/>
      <c r="F49" s="50" t="str">
        <f>IF(Grunddaten!$C$62="ja","zuzügl. " &amp; TEXT(Grunddaten!$C$59,"#0 %") &amp;  " Ausfallzeiten:","zuzügl. " &amp; TEXT(Grunddaten!$C$58,"#0 %") &amp;  " Ausfallzeiten:")</f>
        <v>zuzügl. 22 % Ausfallzeiten:</v>
      </c>
      <c r="G49" s="51">
        <f>IF(Grunddaten!$C$62="ja",(G47+G48)*Grunddaten!$C$59,(G47+G48)*Grunddaten!$C$58)</f>
        <v>0</v>
      </c>
      <c r="H49" s="66"/>
      <c r="I49" s="124"/>
      <c r="J49" s="124" t="e">
        <f>(SUM(B34:F34,B42:E42)*BMWert25+SUM(B35:F35,B43:E43)*BMWert35+SUM(B36:F36,B44:E44)*BMWert45+SUM(B37:F37,B45:E45)*BMWertÜber45)/(SUM(B34:F37,B42:E45))</f>
        <v>#DIV/0!</v>
      </c>
      <c r="K49" s="124" t="e">
        <f>IF(J49&lt;=25,BMWert25,IF(J49&lt;=35,BMWert35,IF(J49&lt;45,BMWert45,BMWertÜber45)))</f>
        <v>#DIV/0!</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row>
    <row r="50" spans="1:50" s="69" customFormat="1" ht="12" customHeight="1" x14ac:dyDescent="0.2">
      <c r="A50" s="43"/>
      <c r="B50" s="70" t="s">
        <v>14</v>
      </c>
      <c r="C50" s="52">
        <f>SUM(B42:D45)*13+SUM(E42:E45)*15</f>
        <v>0</v>
      </c>
      <c r="D50" s="43"/>
      <c r="E50" s="53"/>
      <c r="F50" s="50" t="str">
        <f>IF(Grunddaten!$C$62="ja","","zuzügl. " &amp; TEXT(Grunddaten!$C$67,"#0 %") &amp;  " Leitungstätigkeiten:")</f>
        <v>zuzügl. 20 % Leitungstätigkeiten:</v>
      </c>
      <c r="G50" s="123">
        <f>IF(Grunddaten!$C$62="ja","",G47*Grunddaten!$C$67)</f>
        <v>0</v>
      </c>
      <c r="H50" s="66"/>
      <c r="I50" s="124"/>
      <c r="J50" s="124" t="e">
        <f>IF(J45=0.2,(12-C49)*J45*K49,(25-C49)*J45*K49)</f>
        <v>#DIV/0!</v>
      </c>
      <c r="K50" s="124"/>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row>
    <row r="51" spans="1:50" s="69" customFormat="1" ht="12" customHeight="1" x14ac:dyDescent="0.2">
      <c r="A51" s="43"/>
      <c r="B51" s="4" t="s">
        <v>63</v>
      </c>
      <c r="C51" s="153"/>
      <c r="D51" s="43"/>
      <c r="E51" s="53"/>
      <c r="F51" s="70" t="s">
        <v>13</v>
      </c>
      <c r="G51" s="52">
        <f>SUM(G47:G50)</f>
        <v>0</v>
      </c>
      <c r="H51" s="66"/>
      <c r="I51" s="124"/>
      <c r="J51" s="124"/>
      <c r="K51" s="124"/>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row>
    <row r="52" spans="1:50" s="71" customFormat="1" ht="18.75" customHeight="1" x14ac:dyDescent="0.2">
      <c r="B52" s="72"/>
      <c r="C52" s="72"/>
      <c r="E52" s="54"/>
      <c r="H52" s="66"/>
      <c r="I52" s="124"/>
      <c r="J52" s="124"/>
      <c r="K52" s="124"/>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row>
    <row r="53" spans="1:50" s="59" customFormat="1" ht="18.75" customHeight="1" x14ac:dyDescent="0.2">
      <c r="A53" s="58" t="s">
        <v>50</v>
      </c>
      <c r="B53" s="336"/>
      <c r="C53" s="336"/>
      <c r="D53" s="336"/>
      <c r="E53" s="336"/>
      <c r="F53" s="336"/>
      <c r="G53" s="336"/>
      <c r="H53" s="142"/>
      <c r="I53" s="124"/>
      <c r="J53" s="124"/>
      <c r="K53" s="124"/>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row>
    <row r="54" spans="1:50" s="68" customFormat="1" ht="18.75" customHeight="1" x14ac:dyDescent="0.2">
      <c r="A54" s="158" t="s">
        <v>210</v>
      </c>
      <c r="B54" s="331"/>
      <c r="C54" s="331"/>
      <c r="E54" s="160" t="s">
        <v>209</v>
      </c>
      <c r="F54" s="197"/>
      <c r="G54" s="159"/>
      <c r="H54" s="142"/>
      <c r="I54" s="124"/>
      <c r="J54" s="124"/>
      <c r="K54" s="12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row>
    <row r="55" spans="1:50" s="68" customFormat="1" ht="18.75" customHeight="1" x14ac:dyDescent="0.2">
      <c r="A55" s="160" t="s">
        <v>34</v>
      </c>
      <c r="B55" s="331"/>
      <c r="C55" s="331"/>
      <c r="D55" s="159"/>
      <c r="E55" s="159"/>
      <c r="F55" s="159"/>
      <c r="G55" s="159"/>
      <c r="H55" s="142"/>
      <c r="I55" s="124"/>
      <c r="J55" s="124"/>
      <c r="K55" s="124"/>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row>
    <row r="56" spans="1:50" s="68" customFormat="1" ht="11.25" customHeight="1" x14ac:dyDescent="0.2">
      <c r="A56" s="158"/>
      <c r="B56" s="159"/>
      <c r="C56" s="159"/>
      <c r="D56" s="159"/>
      <c r="E56" s="159"/>
      <c r="F56" s="159"/>
      <c r="G56" s="159"/>
      <c r="H56" s="142"/>
      <c r="I56" s="124"/>
      <c r="J56" s="124"/>
      <c r="K56" s="124"/>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row>
    <row r="57" spans="1:50" ht="15" customHeight="1" x14ac:dyDescent="0.2">
      <c r="A57" s="332" t="s">
        <v>46</v>
      </c>
      <c r="B57" s="332"/>
      <c r="C57" s="332"/>
      <c r="D57" s="332"/>
      <c r="E57" s="60"/>
      <c r="F57" s="60"/>
      <c r="G57" s="60"/>
      <c r="H57" s="60"/>
    </row>
    <row r="58" spans="1:50" s="64" customFormat="1" ht="11.25" customHeight="1" x14ac:dyDescent="0.2">
      <c r="A58" s="61" t="s">
        <v>20</v>
      </c>
      <c r="B58" s="62" t="s">
        <v>44</v>
      </c>
      <c r="C58" s="62" t="s">
        <v>43</v>
      </c>
      <c r="D58" s="62" t="s">
        <v>0</v>
      </c>
      <c r="E58" s="62" t="s">
        <v>1</v>
      </c>
      <c r="F58" s="62" t="s">
        <v>2</v>
      </c>
      <c r="G58" s="73" t="s">
        <v>45</v>
      </c>
      <c r="H58" s="63"/>
      <c r="I58" s="124"/>
      <c r="J58" s="124"/>
      <c r="K58" s="124"/>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row>
    <row r="59" spans="1:50" ht="12" customHeight="1" x14ac:dyDescent="0.2">
      <c r="A59" s="40" t="s">
        <v>3</v>
      </c>
      <c r="B59" s="151"/>
      <c r="C59" s="151"/>
      <c r="D59" s="151"/>
      <c r="E59" s="151"/>
      <c r="F59" s="151"/>
      <c r="G59" s="41">
        <f>SUM(B59:C59)*Grunddaten!$C$44+D59*Grunddaten!$C$43+SUM(E59:F59)*Grunddaten!$C$42</f>
        <v>0</v>
      </c>
      <c r="H59" s="42"/>
    </row>
    <row r="60" spans="1:50" ht="12" customHeight="1" x14ac:dyDescent="0.2">
      <c r="A60" s="40" t="s">
        <v>4</v>
      </c>
      <c r="B60" s="151"/>
      <c r="C60" s="151"/>
      <c r="D60" s="151"/>
      <c r="E60" s="151"/>
      <c r="F60" s="151"/>
      <c r="G60" s="41">
        <f>SUM(B60:C60)*Grunddaten!$C$44+D60*Grunddaten!$C$43+SUM(E60:F60)*Grunddaten!$C$42</f>
        <v>0</v>
      </c>
      <c r="H60" s="42"/>
    </row>
    <row r="61" spans="1:50" ht="12" customHeight="1" x14ac:dyDescent="0.2">
      <c r="A61" s="40" t="s">
        <v>5</v>
      </c>
      <c r="B61" s="151"/>
      <c r="C61" s="151"/>
      <c r="D61" s="151"/>
      <c r="E61" s="151"/>
      <c r="F61" s="151"/>
      <c r="G61" s="41">
        <f>SUM(B61:C61)*Grunddaten!$C$44+D61*Grunddaten!$C$43+SUM(E61:F61)*Grunddaten!$C$42</f>
        <v>0</v>
      </c>
      <c r="H61" s="42"/>
    </row>
    <row r="62" spans="1:50" ht="12" customHeight="1" x14ac:dyDescent="0.2">
      <c r="A62" s="40" t="s">
        <v>6</v>
      </c>
      <c r="B62" s="151"/>
      <c r="C62" s="151"/>
      <c r="D62" s="151"/>
      <c r="E62" s="151"/>
      <c r="F62" s="151"/>
      <c r="G62" s="41">
        <f>SUM(B62:C62)*Grunddaten!$C$44+D62*Grunddaten!$C$43+SUM(E62:F62)*Grunddaten!$C$42</f>
        <v>0</v>
      </c>
      <c r="H62" s="42"/>
    </row>
    <row r="63" spans="1:50" s="55" customFormat="1" ht="7.5" customHeight="1" x14ac:dyDescent="0.2">
      <c r="A63" s="65"/>
      <c r="B63" s="65">
        <f>B59*Grunddaten!$C$20+B60*Grunddaten!$C$21+B61*Grunddaten!$C$22+B62*Grunddaten!$C$23</f>
        <v>0</v>
      </c>
      <c r="C63" s="65">
        <f>C59*Grunddaten!$C$20+C60*Grunddaten!$C$21+C61*Grunddaten!$C$22+C62*Grunddaten!$C$23</f>
        <v>0</v>
      </c>
      <c r="D63" s="65">
        <f>D59*Grunddaten!$C$20+D60*Grunddaten!$C$21+D61*Grunddaten!$C$22+D62*Grunddaten!$C$23</f>
        <v>0</v>
      </c>
      <c r="E63" s="65">
        <f>E59*Grunddaten!$C$26+E60*Grunddaten!$C$27+E61*Grunddaten!$C$28+E62*Grunddaten!$C$29</f>
        <v>0</v>
      </c>
      <c r="F63" s="65">
        <f>F59*Grunddaten!$C$32+F60*Grunddaten!$C$33+F61*Grunddaten!$C$34+F62*Grunddaten!$C$35</f>
        <v>0</v>
      </c>
      <c r="G63" s="65"/>
      <c r="H63" s="66"/>
      <c r="I63" s="124"/>
      <c r="J63" s="124"/>
      <c r="K63" s="124"/>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row>
    <row r="64" spans="1:50" s="55" customFormat="1" ht="7.5" customHeight="1" x14ac:dyDescent="0.2">
      <c r="A64" s="65"/>
      <c r="B64" s="65">
        <f>SUM(B59:B62)+SUM(B67:B70)</f>
        <v>0</v>
      </c>
      <c r="C64" s="65">
        <f t="shared" ref="C64:E64" si="2">SUM(C59:C62)+SUM(C67:C70)</f>
        <v>0</v>
      </c>
      <c r="D64" s="65">
        <f t="shared" si="2"/>
        <v>0</v>
      </c>
      <c r="E64" s="65">
        <f t="shared" si="2"/>
        <v>0</v>
      </c>
      <c r="F64" s="65">
        <f>SUM(F59:F62)</f>
        <v>0</v>
      </c>
      <c r="G64" s="65"/>
      <c r="H64" s="66"/>
      <c r="I64" s="124"/>
      <c r="J64" s="124"/>
      <c r="K64" s="12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row>
    <row r="65" spans="1:50" ht="11.25" customHeight="1" x14ac:dyDescent="0.2">
      <c r="A65" s="332" t="s">
        <v>47</v>
      </c>
      <c r="B65" s="332"/>
      <c r="C65" s="332"/>
      <c r="D65" s="332"/>
      <c r="E65" s="60"/>
      <c r="F65" s="60"/>
      <c r="G65" s="60"/>
      <c r="H65" s="60"/>
    </row>
    <row r="66" spans="1:50" s="67" customFormat="1" ht="11.25" customHeight="1" x14ac:dyDescent="0.2">
      <c r="A66" s="61" t="s">
        <v>20</v>
      </c>
      <c r="B66" s="62" t="s">
        <v>44</v>
      </c>
      <c r="C66" s="62" t="s">
        <v>43</v>
      </c>
      <c r="D66" s="62" t="s">
        <v>0</v>
      </c>
      <c r="E66" s="62" t="s">
        <v>1</v>
      </c>
      <c r="F66" s="62"/>
      <c r="G66" s="73" t="s">
        <v>45</v>
      </c>
      <c r="H66" s="63"/>
      <c r="I66" s="124"/>
      <c r="J66" s="124"/>
      <c r="K66" s="124"/>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row>
    <row r="67" spans="1:50" ht="12" customHeight="1" x14ac:dyDescent="0.2">
      <c r="A67" s="40" t="s">
        <v>3</v>
      </c>
      <c r="B67" s="151"/>
      <c r="C67" s="151"/>
      <c r="D67" s="151"/>
      <c r="E67" s="151"/>
      <c r="F67" s="118"/>
      <c r="G67" s="41">
        <f>SUM(B67:C67)*Grunddaten!$C$53+D67*Grunddaten!$C$52+E67*Grunddaten!$C$51</f>
        <v>0</v>
      </c>
      <c r="H67" s="42"/>
    </row>
    <row r="68" spans="1:50" ht="12" customHeight="1" x14ac:dyDescent="0.2">
      <c r="A68" s="40" t="s">
        <v>4</v>
      </c>
      <c r="B68" s="151"/>
      <c r="C68" s="151"/>
      <c r="D68" s="151"/>
      <c r="E68" s="151"/>
      <c r="F68" s="118"/>
      <c r="G68" s="41">
        <f>SUM(B68:C68)*Grunddaten!$C$53+D68*Grunddaten!$C$52+E68*Grunddaten!$C$51</f>
        <v>0</v>
      </c>
      <c r="H68" s="42"/>
    </row>
    <row r="69" spans="1:50" ht="12" customHeight="1" x14ac:dyDescent="0.2">
      <c r="A69" s="40" t="s">
        <v>5</v>
      </c>
      <c r="B69" s="151"/>
      <c r="C69" s="151"/>
      <c r="D69" s="151"/>
      <c r="E69" s="151"/>
      <c r="F69" s="118"/>
      <c r="G69" s="41">
        <f>SUM(B69:C69)*Grunddaten!$C$53+D69*Grunddaten!$C$52+E69*Grunddaten!$C$51</f>
        <v>0</v>
      </c>
      <c r="H69" s="42"/>
    </row>
    <row r="70" spans="1:50" ht="12" customHeight="1" x14ac:dyDescent="0.2">
      <c r="A70" s="40" t="s">
        <v>6</v>
      </c>
      <c r="B70" s="151"/>
      <c r="C70" s="151"/>
      <c r="D70" s="151"/>
      <c r="E70" s="151"/>
      <c r="F70" s="118"/>
      <c r="G70" s="41">
        <f>SUM(B70:C70)*Grunddaten!$C$53+D70*Grunddaten!$C$52+E70*Grunddaten!$C$51</f>
        <v>0</v>
      </c>
      <c r="H70" s="42"/>
      <c r="I70" s="124">
        <f>IF(B64+D64+C64=0,0,1)</f>
        <v>0</v>
      </c>
      <c r="J70" s="124">
        <f>IF(I70+I71=0,0,IF(I71&gt;0,0.07,0.2))</f>
        <v>0</v>
      </c>
    </row>
    <row r="71" spans="1:50" s="69" customFormat="1" ht="11.25" customHeight="1" x14ac:dyDescent="0.2">
      <c r="A71" s="68"/>
      <c r="B71" s="65">
        <f>B67*Grunddaten!$C$20+B68*Grunddaten!$C$21+B69*Grunddaten!$C$22+B70*Grunddaten!$C$23</f>
        <v>0</v>
      </c>
      <c r="C71" s="65">
        <f>C67*Grunddaten!$C$20+C68*Grunddaten!$C$21+C69*Grunddaten!$C$22+C70*Grunddaten!$C$23</f>
        <v>0</v>
      </c>
      <c r="D71" s="65">
        <f>D67*Grunddaten!$C$20+D68*Grunddaten!$C$21+D69*Grunddaten!$C$22+D70*Grunddaten!$C$23</f>
        <v>0</v>
      </c>
      <c r="E71" s="65">
        <f>E67*Grunddaten!$C$26+E68*Grunddaten!$C$27+E69*Grunddaten!$C$28+E70*Grunddaten!$C$29</f>
        <v>0</v>
      </c>
      <c r="F71" s="68"/>
      <c r="G71" s="68"/>
      <c r="H71" s="66"/>
      <c r="I71" s="124">
        <f>IF(E64+F64=0,0,1)</f>
        <v>0</v>
      </c>
      <c r="J71" s="124"/>
      <c r="K71" s="124"/>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row>
    <row r="72" spans="1:50" s="69" customFormat="1" ht="12" customHeight="1" x14ac:dyDescent="0.2">
      <c r="A72" s="43"/>
      <c r="B72" s="43" t="s">
        <v>7</v>
      </c>
      <c r="C72" s="44">
        <f>SUM($B59:$F62)+SUM($B67:$F70)</f>
        <v>0</v>
      </c>
      <c r="D72" s="43"/>
      <c r="E72" s="45"/>
      <c r="F72" s="70" t="s">
        <v>11</v>
      </c>
      <c r="G72" s="46">
        <f>SUM($B63:$F63)+SUM($B71:$E71)</f>
        <v>0</v>
      </c>
      <c r="H72" s="47"/>
      <c r="I72" s="124"/>
      <c r="J72" s="124"/>
      <c r="K72" s="124"/>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row>
    <row r="73" spans="1:50" s="69" customFormat="1" ht="12" customHeight="1" x14ac:dyDescent="0.2">
      <c r="A73" s="43"/>
      <c r="B73" s="43" t="s">
        <v>8</v>
      </c>
      <c r="C73" s="44">
        <f>SUM($B67:$E70)</f>
        <v>0</v>
      </c>
      <c r="D73" s="43"/>
      <c r="E73" s="45"/>
      <c r="F73" s="50" t="s">
        <v>12</v>
      </c>
      <c r="G73" s="46">
        <f>(IF($C72=0,0,IF($C73=0,0,IF($J75&gt;=0,$J75,0))))</f>
        <v>0</v>
      </c>
      <c r="H73" s="66"/>
      <c r="I73" s="124"/>
      <c r="J73" s="124" t="s">
        <v>10</v>
      </c>
      <c r="K73" s="124"/>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row>
    <row r="74" spans="1:50" s="68" customFormat="1" ht="12" customHeight="1" x14ac:dyDescent="0.2">
      <c r="A74" s="43"/>
      <c r="B74" s="48" t="s">
        <v>9</v>
      </c>
      <c r="C74" s="49">
        <f>SUM($G59:$G62)+SUM($G67:$G70)</f>
        <v>0</v>
      </c>
      <c r="D74" s="50"/>
      <c r="E74" s="45"/>
      <c r="F74" s="50" t="str">
        <f>IF(Grunddaten!$C$62="ja","zuzügl. " &amp; TEXT(Grunddaten!$C$59,"#0 %") &amp;  " Ausfallzeiten:","zuzügl. " &amp; TEXT(Grunddaten!$C$58,"#0 %") &amp;  " Ausfallzeiten:")</f>
        <v>zuzügl. 22 % Ausfallzeiten:</v>
      </c>
      <c r="G74" s="51">
        <f>IF(Grunddaten!$C$62="ja",(G72+G73)*Grunddaten!$C$59,(G72+G73)*Grunddaten!$C$58)</f>
        <v>0</v>
      </c>
      <c r="H74" s="66"/>
      <c r="I74" s="124"/>
      <c r="J74" s="124" t="e">
        <f>(SUM(B59:F59,B67:E67)*BMWert25+SUM(B60:F60,B68:E68)*BMWert35+SUM(B61:F61,B69:E69)*BMWert45+SUM(B62:F62,B70:E70)*BMWertÜber45)/(SUM(B59:F62,B67:E70))</f>
        <v>#DIV/0!</v>
      </c>
      <c r="K74" s="124" t="e">
        <f>IF(J74&lt;=25,BMWert25,IF(J74&lt;=35,BMWert35,IF(J74&lt;45,BMWert45,BMWertÜber45)))</f>
        <v>#DIV/0!</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row>
    <row r="75" spans="1:50" s="69" customFormat="1" ht="12" customHeight="1" x14ac:dyDescent="0.2">
      <c r="A75" s="43"/>
      <c r="B75" s="70" t="s">
        <v>14</v>
      </c>
      <c r="C75" s="52">
        <f>SUM(B67:D70)*13+SUM(E67:E70)*15</f>
        <v>0</v>
      </c>
      <c r="D75" s="43"/>
      <c r="E75" s="53"/>
      <c r="F75" s="50" t="str">
        <f>IF(Grunddaten!$C$62="ja","","zuzügl. " &amp; TEXT(Grunddaten!$C$67,"#0 %") &amp;  " Leitungstätigkeiten:")</f>
        <v>zuzügl. 20 % Leitungstätigkeiten:</v>
      </c>
      <c r="G75" s="123">
        <f>IF(Grunddaten!$C$62="ja","",G72*Grunddaten!$C$67)</f>
        <v>0</v>
      </c>
      <c r="H75" s="66"/>
      <c r="I75" s="124"/>
      <c r="J75" s="124" t="e">
        <f>IF(J70=0.2,(12-C74)*J70*K74,(25-C74)*J70*K74)</f>
        <v>#DIV/0!</v>
      </c>
      <c r="K75" s="124"/>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row>
    <row r="76" spans="1:50" s="69" customFormat="1" ht="12" customHeight="1" x14ac:dyDescent="0.2">
      <c r="A76" s="43"/>
      <c r="B76" s="4" t="s">
        <v>63</v>
      </c>
      <c r="C76" s="153"/>
      <c r="D76" s="43"/>
      <c r="E76" s="53"/>
      <c r="F76" s="70" t="s">
        <v>13</v>
      </c>
      <c r="G76" s="52">
        <f>SUM(G72:G75)</f>
        <v>0</v>
      </c>
      <c r="H76" s="66"/>
      <c r="I76" s="124"/>
      <c r="J76" s="124"/>
      <c r="K76" s="124"/>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row>
    <row r="77" spans="1:50" s="71" customFormat="1" ht="18.75" customHeight="1" x14ac:dyDescent="0.2">
      <c r="B77" s="72"/>
      <c r="C77" s="72"/>
      <c r="E77" s="54"/>
      <c r="H77" s="66"/>
      <c r="I77" s="124"/>
      <c r="J77" s="124"/>
      <c r="K77" s="124"/>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row>
    <row r="78" spans="1:50" s="59" customFormat="1" ht="18.75" customHeight="1" x14ac:dyDescent="0.2">
      <c r="A78" s="58" t="s">
        <v>51</v>
      </c>
      <c r="B78" s="336"/>
      <c r="C78" s="336"/>
      <c r="D78" s="336"/>
      <c r="E78" s="336"/>
      <c r="F78" s="336"/>
      <c r="G78" s="336"/>
      <c r="H78" s="142"/>
      <c r="I78" s="124"/>
      <c r="J78" s="124"/>
      <c r="K78" s="124"/>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row>
    <row r="79" spans="1:50" s="68" customFormat="1" ht="18.75" customHeight="1" x14ac:dyDescent="0.2">
      <c r="A79" s="158" t="s">
        <v>210</v>
      </c>
      <c r="B79" s="331"/>
      <c r="C79" s="331"/>
      <c r="E79" s="160" t="s">
        <v>209</v>
      </c>
      <c r="F79" s="197"/>
      <c r="G79" s="159"/>
      <c r="H79" s="142"/>
      <c r="I79" s="124"/>
      <c r="J79" s="124"/>
      <c r="K79" s="124"/>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row>
    <row r="80" spans="1:50" s="68" customFormat="1" ht="18.75" customHeight="1" x14ac:dyDescent="0.2">
      <c r="A80" s="160" t="s">
        <v>34</v>
      </c>
      <c r="B80" s="331"/>
      <c r="C80" s="331"/>
      <c r="D80" s="159"/>
      <c r="E80" s="159"/>
      <c r="F80" s="159"/>
      <c r="G80" s="159"/>
      <c r="H80" s="142"/>
      <c r="I80" s="124"/>
      <c r="J80" s="124"/>
      <c r="K80" s="124"/>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row>
    <row r="81" spans="1:50" s="68" customFormat="1" ht="11.25" customHeight="1" x14ac:dyDescent="0.2">
      <c r="A81" s="158"/>
      <c r="B81" s="159"/>
      <c r="C81" s="159"/>
      <c r="D81" s="159"/>
      <c r="E81" s="159"/>
      <c r="F81" s="159"/>
      <c r="G81" s="159"/>
      <c r="H81" s="142"/>
      <c r="I81" s="124"/>
      <c r="J81" s="124"/>
      <c r="K81" s="124"/>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row>
    <row r="82" spans="1:50" ht="15" customHeight="1" x14ac:dyDescent="0.2">
      <c r="A82" s="332" t="s">
        <v>46</v>
      </c>
      <c r="B82" s="332"/>
      <c r="C82" s="332"/>
      <c r="D82" s="332"/>
      <c r="E82" s="60"/>
      <c r="F82" s="60"/>
      <c r="G82" s="60"/>
      <c r="H82" s="60"/>
    </row>
    <row r="83" spans="1:50" s="64" customFormat="1" ht="11.25" customHeight="1" x14ac:dyDescent="0.2">
      <c r="A83" s="61" t="s">
        <v>20</v>
      </c>
      <c r="B83" s="62" t="s">
        <v>44</v>
      </c>
      <c r="C83" s="62" t="s">
        <v>43</v>
      </c>
      <c r="D83" s="62" t="s">
        <v>0</v>
      </c>
      <c r="E83" s="62" t="s">
        <v>1</v>
      </c>
      <c r="F83" s="62" t="s">
        <v>2</v>
      </c>
      <c r="G83" s="73" t="s">
        <v>45</v>
      </c>
      <c r="H83" s="63"/>
      <c r="I83" s="124"/>
      <c r="J83" s="124"/>
      <c r="K83" s="124"/>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row>
    <row r="84" spans="1:50" ht="12" customHeight="1" x14ac:dyDescent="0.2">
      <c r="A84" s="40" t="s">
        <v>3</v>
      </c>
      <c r="B84" s="151"/>
      <c r="C84" s="151"/>
      <c r="D84" s="151"/>
      <c r="E84" s="151"/>
      <c r="F84" s="151"/>
      <c r="G84" s="41">
        <f>SUM(B84:C84)*Grunddaten!$C$44+D84*Grunddaten!$C$43+SUM(E84:F84)*Grunddaten!$C$42</f>
        <v>0</v>
      </c>
      <c r="H84" s="42"/>
    </row>
    <row r="85" spans="1:50" ht="12" customHeight="1" x14ac:dyDescent="0.2">
      <c r="A85" s="40" t="s">
        <v>4</v>
      </c>
      <c r="B85" s="151"/>
      <c r="C85" s="151"/>
      <c r="D85" s="151"/>
      <c r="E85" s="151"/>
      <c r="F85" s="151"/>
      <c r="G85" s="41">
        <f>SUM(B85:C85)*Grunddaten!$C$44+D85*Grunddaten!$C$43+SUM(E85:F85)*Grunddaten!$C$42</f>
        <v>0</v>
      </c>
      <c r="H85" s="42"/>
    </row>
    <row r="86" spans="1:50" ht="12" customHeight="1" x14ac:dyDescent="0.2">
      <c r="A86" s="40" t="s">
        <v>5</v>
      </c>
      <c r="B86" s="151"/>
      <c r="C86" s="151"/>
      <c r="D86" s="151"/>
      <c r="E86" s="151"/>
      <c r="F86" s="151"/>
      <c r="G86" s="41">
        <f>SUM(B86:C86)*Grunddaten!$C$44+D86*Grunddaten!$C$43+SUM(E86:F86)*Grunddaten!$C$42</f>
        <v>0</v>
      </c>
      <c r="H86" s="42"/>
    </row>
    <row r="87" spans="1:50" ht="12" customHeight="1" x14ac:dyDescent="0.2">
      <c r="A87" s="40" t="s">
        <v>6</v>
      </c>
      <c r="B87" s="151"/>
      <c r="C87" s="151"/>
      <c r="D87" s="151"/>
      <c r="E87" s="151"/>
      <c r="F87" s="151"/>
      <c r="G87" s="41">
        <f>SUM(B87:C87)*Grunddaten!$C$44+D87*Grunddaten!$C$43+SUM(E87:F87)*Grunddaten!$C$42</f>
        <v>0</v>
      </c>
      <c r="H87" s="42"/>
    </row>
    <row r="88" spans="1:50" s="55" customFormat="1" ht="7.5" customHeight="1" x14ac:dyDescent="0.2">
      <c r="A88" s="65"/>
      <c r="B88" s="65">
        <f>B84*Grunddaten!$C$20+B85*Grunddaten!$C$21+B86*Grunddaten!$C$22+B87*Grunddaten!$C$23</f>
        <v>0</v>
      </c>
      <c r="C88" s="65">
        <f>C84*Grunddaten!$C$20+C85*Grunddaten!$C$21+C86*Grunddaten!$C$22+C87*Grunddaten!$C$23</f>
        <v>0</v>
      </c>
      <c r="D88" s="65">
        <f>D84*Grunddaten!$C$20+D85*Grunddaten!$C$21+D86*Grunddaten!$C$22+D87*Grunddaten!$C$23</f>
        <v>0</v>
      </c>
      <c r="E88" s="65">
        <f>E84*Grunddaten!$C$26+E85*Grunddaten!$C$27+E86*Grunddaten!$C$28+E87*Grunddaten!$C$29</f>
        <v>0</v>
      </c>
      <c r="F88" s="65">
        <f>F84*Grunddaten!$C$32+F85*Grunddaten!$C$33+F86*Grunddaten!$C$34+F87*Grunddaten!$C$35</f>
        <v>0</v>
      </c>
      <c r="G88" s="65"/>
      <c r="H88" s="66"/>
      <c r="I88" s="124"/>
      <c r="J88" s="124"/>
      <c r="K88" s="124"/>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row>
    <row r="89" spans="1:50" s="55" customFormat="1" ht="7.5" customHeight="1" x14ac:dyDescent="0.2">
      <c r="A89" s="65"/>
      <c r="B89" s="65">
        <f>SUM(B84:B87)+SUM(B92:B95)</f>
        <v>0</v>
      </c>
      <c r="C89" s="65">
        <f t="shared" ref="C89:E89" si="3">SUM(C84:C87)+SUM(C92:C95)</f>
        <v>0</v>
      </c>
      <c r="D89" s="65">
        <f t="shared" si="3"/>
        <v>0</v>
      </c>
      <c r="E89" s="65">
        <f t="shared" si="3"/>
        <v>0</v>
      </c>
      <c r="F89" s="65">
        <f>SUM(F84:F87)</f>
        <v>0</v>
      </c>
      <c r="G89" s="65"/>
      <c r="H89" s="66"/>
      <c r="I89" s="124"/>
      <c r="J89" s="124"/>
      <c r="K89" s="124"/>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row>
    <row r="90" spans="1:50" ht="11.25" customHeight="1" x14ac:dyDescent="0.2">
      <c r="A90" s="332" t="s">
        <v>47</v>
      </c>
      <c r="B90" s="332"/>
      <c r="C90" s="332"/>
      <c r="D90" s="332"/>
      <c r="E90" s="60"/>
      <c r="F90" s="60"/>
      <c r="G90" s="60"/>
      <c r="H90" s="60"/>
    </row>
    <row r="91" spans="1:50" s="67" customFormat="1" ht="11.25" customHeight="1" x14ac:dyDescent="0.2">
      <c r="A91" s="61" t="s">
        <v>20</v>
      </c>
      <c r="B91" s="62" t="s">
        <v>44</v>
      </c>
      <c r="C91" s="62" t="s">
        <v>43</v>
      </c>
      <c r="D91" s="62" t="s">
        <v>0</v>
      </c>
      <c r="E91" s="62" t="s">
        <v>1</v>
      </c>
      <c r="F91" s="62"/>
      <c r="G91" s="73" t="s">
        <v>45</v>
      </c>
      <c r="H91" s="63"/>
      <c r="I91" s="124"/>
      <c r="J91" s="124"/>
      <c r="K91" s="124"/>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row>
    <row r="92" spans="1:50" ht="12" customHeight="1" x14ac:dyDescent="0.2">
      <c r="A92" s="40" t="s">
        <v>3</v>
      </c>
      <c r="B92" s="151"/>
      <c r="C92" s="151"/>
      <c r="D92" s="151"/>
      <c r="E92" s="151"/>
      <c r="F92" s="118"/>
      <c r="G92" s="41">
        <f>SUM(B92:C92)*Grunddaten!$C$53+D92*Grunddaten!$C$52+E92*Grunddaten!$C$51</f>
        <v>0</v>
      </c>
      <c r="H92" s="42"/>
    </row>
    <row r="93" spans="1:50" ht="12" customHeight="1" x14ac:dyDescent="0.2">
      <c r="A93" s="40" t="s">
        <v>4</v>
      </c>
      <c r="B93" s="151"/>
      <c r="C93" s="151"/>
      <c r="D93" s="151"/>
      <c r="E93" s="151"/>
      <c r="F93" s="118"/>
      <c r="G93" s="41">
        <f>SUM(B93:C93)*Grunddaten!$C$53+D93*Grunddaten!$C$52+E93*Grunddaten!$C$51</f>
        <v>0</v>
      </c>
      <c r="H93" s="42"/>
    </row>
    <row r="94" spans="1:50" ht="12" customHeight="1" x14ac:dyDescent="0.2">
      <c r="A94" s="40" t="s">
        <v>5</v>
      </c>
      <c r="B94" s="151"/>
      <c r="C94" s="151"/>
      <c r="D94" s="151"/>
      <c r="E94" s="151"/>
      <c r="F94" s="118"/>
      <c r="G94" s="41">
        <f>SUM(B94:C94)*Grunddaten!$C$53+D94*Grunddaten!$C$52+E94*Grunddaten!$C$51</f>
        <v>0</v>
      </c>
      <c r="H94" s="42"/>
    </row>
    <row r="95" spans="1:50" ht="12" customHeight="1" x14ac:dyDescent="0.2">
      <c r="A95" s="40" t="s">
        <v>6</v>
      </c>
      <c r="B95" s="151"/>
      <c r="C95" s="151"/>
      <c r="D95" s="151"/>
      <c r="E95" s="151"/>
      <c r="F95" s="118"/>
      <c r="G95" s="41">
        <f>SUM(B95:C95)*Grunddaten!$C$53+D95*Grunddaten!$C$52+E95*Grunddaten!$C$51</f>
        <v>0</v>
      </c>
      <c r="H95" s="42"/>
      <c r="I95" s="124">
        <f>IF(B89+D89+C89=0,0,1)</f>
        <v>0</v>
      </c>
      <c r="J95" s="124">
        <f>IF(I95+I96=0,0,IF(I96&gt;0,0.07,0.2))</f>
        <v>0</v>
      </c>
    </row>
    <row r="96" spans="1:50" s="69" customFormat="1" ht="11.25" customHeight="1" x14ac:dyDescent="0.2">
      <c r="A96" s="68"/>
      <c r="B96" s="65">
        <f>B92*Grunddaten!$C$20+B93*Grunddaten!$C$21+B94*Grunddaten!$C$22+B95*Grunddaten!$C$23</f>
        <v>0</v>
      </c>
      <c r="C96" s="65">
        <f>C92*Grunddaten!$C$20+C93*Grunddaten!$C$21+C94*Grunddaten!$C$22+C95*Grunddaten!$C$23</f>
        <v>0</v>
      </c>
      <c r="D96" s="65">
        <f>D92*Grunddaten!$C$20+D93*Grunddaten!$C$21+D94*Grunddaten!$C$22+D95*Grunddaten!$C$23</f>
        <v>0</v>
      </c>
      <c r="E96" s="65">
        <f>E92*Grunddaten!$C$26+E93*Grunddaten!$C$27+E94*Grunddaten!$C$28+E95*Grunddaten!$C$29</f>
        <v>0</v>
      </c>
      <c r="F96" s="68"/>
      <c r="G96" s="68"/>
      <c r="H96" s="66"/>
      <c r="I96" s="124">
        <f>IF(E89+F89=0,0,1)</f>
        <v>0</v>
      </c>
      <c r="J96" s="124"/>
      <c r="K96" s="124"/>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row>
    <row r="97" spans="1:50" s="69" customFormat="1" ht="12" customHeight="1" x14ac:dyDescent="0.2">
      <c r="A97" s="43"/>
      <c r="B97" s="43" t="s">
        <v>7</v>
      </c>
      <c r="C97" s="44">
        <f>SUM($B84:$F87)+SUM($B92:$F95)</f>
        <v>0</v>
      </c>
      <c r="D97" s="43"/>
      <c r="E97" s="45"/>
      <c r="F97" s="70" t="s">
        <v>11</v>
      </c>
      <c r="G97" s="46">
        <f>SUM($B88:$F88)+SUM($B96:$E96)</f>
        <v>0</v>
      </c>
      <c r="H97" s="47"/>
      <c r="I97" s="124"/>
      <c r="J97" s="124"/>
      <c r="K97" s="124"/>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row>
    <row r="98" spans="1:50" s="69" customFormat="1" ht="12" customHeight="1" x14ac:dyDescent="0.2">
      <c r="A98" s="43"/>
      <c r="B98" s="43" t="s">
        <v>8</v>
      </c>
      <c r="C98" s="44">
        <f>SUM($B92:$E95)</f>
        <v>0</v>
      </c>
      <c r="D98" s="43"/>
      <c r="E98" s="45"/>
      <c r="F98" s="50" t="s">
        <v>12</v>
      </c>
      <c r="G98" s="46">
        <f>(IF($C97=0,0,IF($C98=0,0,IF($J100&gt;=0,$J100,0))))</f>
        <v>0</v>
      </c>
      <c r="H98" s="66"/>
      <c r="I98" s="124"/>
      <c r="J98" s="124" t="s">
        <v>10</v>
      </c>
      <c r="K98" s="124"/>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row>
    <row r="99" spans="1:50" s="68" customFormat="1" ht="12" customHeight="1" x14ac:dyDescent="0.2">
      <c r="A99" s="43"/>
      <c r="B99" s="48" t="s">
        <v>9</v>
      </c>
      <c r="C99" s="49">
        <f>SUM($G84:$G87)+SUM($G92:$G95)</f>
        <v>0</v>
      </c>
      <c r="D99" s="50"/>
      <c r="E99" s="45"/>
      <c r="F99" s="50" t="str">
        <f>IF(Grunddaten!$C$62="ja","zuzügl. " &amp; TEXT(Grunddaten!$C$59,"#0 %") &amp;  " Ausfallzeiten:","zuzügl. " &amp; TEXT(Grunddaten!$C$58,"#0 %") &amp;  " Ausfallzeiten:")</f>
        <v>zuzügl. 22 % Ausfallzeiten:</v>
      </c>
      <c r="G99" s="51">
        <f>IF(Grunddaten!$C$62="ja",(G97+G98)*Grunddaten!$C$59,(G97+G98)*Grunddaten!$C$58)</f>
        <v>0</v>
      </c>
      <c r="H99" s="66"/>
      <c r="I99" s="124"/>
      <c r="J99" s="124" t="e">
        <f>(SUM(B84:F84,B92:E92)*BMWert25+SUM(B85:F85,B93:E93)*BMWert35+SUM(B86:F86,B94:E94)*BMWert45+SUM(B87:F87,B95:E95)*BMWertÜber45)/(SUM(B84:F87,B92:E95))</f>
        <v>#DIV/0!</v>
      </c>
      <c r="K99" s="124" t="e">
        <f>IF(J99&lt;=25,BMWert25,IF(J99&lt;=35,BMWert35,IF(J99&lt;45,BMWert45,BMWertÜber45)))</f>
        <v>#DIV/0!</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row>
    <row r="100" spans="1:50" s="69" customFormat="1" ht="12" customHeight="1" x14ac:dyDescent="0.2">
      <c r="A100" s="43"/>
      <c r="B100" s="70" t="s">
        <v>14</v>
      </c>
      <c r="C100" s="52">
        <f>SUM(B92:D95)*13+SUM(E92:E95)*15</f>
        <v>0</v>
      </c>
      <c r="D100" s="43"/>
      <c r="E100" s="53"/>
      <c r="F100" s="50" t="str">
        <f>IF(Grunddaten!$C$62="ja","","zuzügl. " &amp; TEXT(Grunddaten!$C$67,"#0 %") &amp;  " Leitungstätigkeiten:")</f>
        <v>zuzügl. 20 % Leitungstätigkeiten:</v>
      </c>
      <c r="G100" s="123">
        <f>IF(Grunddaten!$C$62="ja","",G97*Grunddaten!$C$67)</f>
        <v>0</v>
      </c>
      <c r="H100" s="66"/>
      <c r="I100" s="124"/>
      <c r="J100" s="124" t="e">
        <f>IF(J95=0.2,(12-C99)*J95*K99,(25-C99)*J95*K99)</f>
        <v>#DIV/0!</v>
      </c>
      <c r="K100" s="124"/>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row>
    <row r="101" spans="1:50" s="69" customFormat="1" ht="12" customHeight="1" x14ac:dyDescent="0.2">
      <c r="A101" s="43"/>
      <c r="B101" s="4" t="s">
        <v>63</v>
      </c>
      <c r="C101" s="153"/>
      <c r="D101" s="43"/>
      <c r="E101" s="53"/>
      <c r="F101" s="70" t="s">
        <v>13</v>
      </c>
      <c r="G101" s="52">
        <f>SUM(G97:G100)</f>
        <v>0</v>
      </c>
      <c r="H101" s="66"/>
      <c r="I101" s="124"/>
      <c r="J101" s="124"/>
      <c r="K101" s="124"/>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row>
    <row r="102" spans="1:50" s="71" customFormat="1" ht="18.75" customHeight="1" x14ac:dyDescent="0.2">
      <c r="B102" s="72"/>
      <c r="C102" s="72"/>
      <c r="E102" s="54"/>
      <c r="H102" s="66"/>
      <c r="I102" s="124"/>
      <c r="J102" s="124"/>
      <c r="K102" s="124"/>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row>
    <row r="103" spans="1:50" s="59" customFormat="1" ht="18.75" customHeight="1" x14ac:dyDescent="0.2">
      <c r="A103" s="58" t="s">
        <v>52</v>
      </c>
      <c r="B103" s="336"/>
      <c r="C103" s="336"/>
      <c r="D103" s="336"/>
      <c r="E103" s="336"/>
      <c r="F103" s="336"/>
      <c r="G103" s="336"/>
      <c r="H103" s="142"/>
      <c r="I103" s="124"/>
      <c r="J103" s="124"/>
      <c r="K103" s="124"/>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row>
    <row r="104" spans="1:50" s="68" customFormat="1" ht="18.75" customHeight="1" x14ac:dyDescent="0.2">
      <c r="A104" s="158" t="s">
        <v>210</v>
      </c>
      <c r="B104" s="331"/>
      <c r="C104" s="331"/>
      <c r="E104" s="160" t="s">
        <v>209</v>
      </c>
      <c r="F104" s="197"/>
      <c r="G104" s="159"/>
      <c r="H104" s="142"/>
      <c r="I104" s="124"/>
      <c r="J104" s="124"/>
      <c r="K104" s="12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row>
    <row r="105" spans="1:50" s="68" customFormat="1" ht="18.75" customHeight="1" x14ac:dyDescent="0.2">
      <c r="A105" s="160" t="s">
        <v>34</v>
      </c>
      <c r="B105" s="331"/>
      <c r="C105" s="331"/>
      <c r="D105" s="159"/>
      <c r="E105" s="159"/>
      <c r="F105" s="159"/>
      <c r="G105" s="159"/>
      <c r="H105" s="142"/>
      <c r="I105" s="124"/>
      <c r="J105" s="124"/>
      <c r="K105" s="124"/>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row>
    <row r="106" spans="1:50" s="68" customFormat="1" ht="11.25" customHeight="1" x14ac:dyDescent="0.2">
      <c r="A106" s="158"/>
      <c r="B106" s="159"/>
      <c r="C106" s="159"/>
      <c r="D106" s="159"/>
      <c r="E106" s="159"/>
      <c r="F106" s="159"/>
      <c r="G106" s="159"/>
      <c r="H106" s="142"/>
      <c r="I106" s="124"/>
      <c r="J106" s="124"/>
      <c r="K106" s="124"/>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row>
    <row r="107" spans="1:50" ht="15" customHeight="1" x14ac:dyDescent="0.2">
      <c r="A107" s="332" t="s">
        <v>46</v>
      </c>
      <c r="B107" s="332"/>
      <c r="C107" s="332"/>
      <c r="D107" s="332"/>
      <c r="E107" s="60"/>
      <c r="F107" s="60"/>
      <c r="G107" s="60"/>
      <c r="H107" s="60"/>
    </row>
    <row r="108" spans="1:50" s="64" customFormat="1" ht="11.25" customHeight="1" x14ac:dyDescent="0.2">
      <c r="A108" s="61" t="s">
        <v>20</v>
      </c>
      <c r="B108" s="62" t="s">
        <v>44</v>
      </c>
      <c r="C108" s="62" t="s">
        <v>43</v>
      </c>
      <c r="D108" s="62" t="s">
        <v>0</v>
      </c>
      <c r="E108" s="62" t="s">
        <v>1</v>
      </c>
      <c r="F108" s="62" t="s">
        <v>2</v>
      </c>
      <c r="G108" s="73" t="s">
        <v>45</v>
      </c>
      <c r="H108" s="63"/>
      <c r="I108" s="124"/>
      <c r="J108" s="124"/>
      <c r="K108" s="124"/>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row>
    <row r="109" spans="1:50" ht="12" customHeight="1" x14ac:dyDescent="0.2">
      <c r="A109" s="40" t="s">
        <v>3</v>
      </c>
      <c r="B109" s="151"/>
      <c r="C109" s="151"/>
      <c r="D109" s="151"/>
      <c r="E109" s="151"/>
      <c r="F109" s="151"/>
      <c r="G109" s="41">
        <f>SUM(B109:C109)*Grunddaten!$C$44+D109*Grunddaten!$C$43+SUM(E109:F109)*Grunddaten!$C$42</f>
        <v>0</v>
      </c>
      <c r="H109" s="42"/>
    </row>
    <row r="110" spans="1:50" ht="12" customHeight="1" x14ac:dyDescent="0.2">
      <c r="A110" s="40" t="s">
        <v>4</v>
      </c>
      <c r="B110" s="151"/>
      <c r="C110" s="151"/>
      <c r="D110" s="151"/>
      <c r="E110" s="151"/>
      <c r="F110" s="151"/>
      <c r="G110" s="41">
        <f>SUM(B110:C110)*Grunddaten!$C$44+D110*Grunddaten!$C$43+SUM(E110:F110)*Grunddaten!$C$42</f>
        <v>0</v>
      </c>
      <c r="H110" s="42"/>
    </row>
    <row r="111" spans="1:50" ht="12" customHeight="1" x14ac:dyDescent="0.2">
      <c r="A111" s="40" t="s">
        <v>5</v>
      </c>
      <c r="B111" s="151"/>
      <c r="C111" s="151"/>
      <c r="D111" s="151"/>
      <c r="E111" s="151"/>
      <c r="F111" s="151"/>
      <c r="G111" s="41">
        <f>SUM(B111:C111)*Grunddaten!$C$44+D111*Grunddaten!$C$43+SUM(E111:F111)*Grunddaten!$C$42</f>
        <v>0</v>
      </c>
      <c r="H111" s="42"/>
    </row>
    <row r="112" spans="1:50" ht="12" customHeight="1" x14ac:dyDescent="0.2">
      <c r="A112" s="40" t="s">
        <v>6</v>
      </c>
      <c r="B112" s="151"/>
      <c r="C112" s="151"/>
      <c r="D112" s="151"/>
      <c r="E112" s="151"/>
      <c r="F112" s="151"/>
      <c r="G112" s="41">
        <f>SUM(B112:C112)*Grunddaten!$C$44+D112*Grunddaten!$C$43+SUM(E112:F112)*Grunddaten!$C$42</f>
        <v>0</v>
      </c>
      <c r="H112" s="42"/>
    </row>
    <row r="113" spans="1:50" s="55" customFormat="1" ht="7.5" customHeight="1" x14ac:dyDescent="0.2">
      <c r="A113" s="65"/>
      <c r="B113" s="65">
        <f>B109*Grunddaten!$C$20+B110*Grunddaten!$C$21+B111*Grunddaten!$C$22+B112*Grunddaten!$C$23</f>
        <v>0</v>
      </c>
      <c r="C113" s="65">
        <f>C109*Grunddaten!$C$20+C110*Grunddaten!$C$21+C111*Grunddaten!$C$22+C112*Grunddaten!$C$23</f>
        <v>0</v>
      </c>
      <c r="D113" s="65">
        <f>D109*Grunddaten!$C$20+D110*Grunddaten!$C$21+D111*Grunddaten!$C$22+D112*Grunddaten!$C$23</f>
        <v>0</v>
      </c>
      <c r="E113" s="65">
        <f>E109*Grunddaten!$C$26+E110*Grunddaten!$C$27+E111*Grunddaten!$C$28+E112*Grunddaten!$C$29</f>
        <v>0</v>
      </c>
      <c r="F113" s="65">
        <f>F109*Grunddaten!$C$32+F110*Grunddaten!$C$33+F111*Grunddaten!$C$34+F112*Grunddaten!$C$35</f>
        <v>0</v>
      </c>
      <c r="G113" s="65"/>
      <c r="H113" s="66"/>
      <c r="I113" s="124"/>
      <c r="J113" s="124"/>
      <c r="K113" s="124"/>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row>
    <row r="114" spans="1:50" s="55" customFormat="1" ht="7.5" customHeight="1" x14ac:dyDescent="0.2">
      <c r="A114" s="65"/>
      <c r="B114" s="65">
        <f>SUM(B109:B112)+SUM(B117:B120)</f>
        <v>0</v>
      </c>
      <c r="C114" s="65">
        <f t="shared" ref="C114:E114" si="4">SUM(C109:C112)+SUM(C117:C120)</f>
        <v>0</v>
      </c>
      <c r="D114" s="65">
        <f t="shared" si="4"/>
        <v>0</v>
      </c>
      <c r="E114" s="65">
        <f t="shared" si="4"/>
        <v>0</v>
      </c>
      <c r="F114" s="65">
        <f>SUM(F109:F112)</f>
        <v>0</v>
      </c>
      <c r="G114" s="65"/>
      <c r="H114" s="66"/>
      <c r="I114" s="124"/>
      <c r="J114" s="124"/>
      <c r="K114" s="12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row>
    <row r="115" spans="1:50" ht="11.25" customHeight="1" x14ac:dyDescent="0.2">
      <c r="A115" s="332" t="s">
        <v>47</v>
      </c>
      <c r="B115" s="332"/>
      <c r="C115" s="332"/>
      <c r="D115" s="332"/>
      <c r="E115" s="60"/>
      <c r="F115" s="60"/>
      <c r="G115" s="60"/>
      <c r="H115" s="60"/>
    </row>
    <row r="116" spans="1:50" s="67" customFormat="1" ht="11.25" customHeight="1" x14ac:dyDescent="0.2">
      <c r="A116" s="61" t="s">
        <v>20</v>
      </c>
      <c r="B116" s="62" t="s">
        <v>44</v>
      </c>
      <c r="C116" s="62" t="s">
        <v>43</v>
      </c>
      <c r="D116" s="62" t="s">
        <v>0</v>
      </c>
      <c r="E116" s="62" t="s">
        <v>1</v>
      </c>
      <c r="F116" s="62"/>
      <c r="G116" s="73" t="s">
        <v>45</v>
      </c>
      <c r="H116" s="63"/>
      <c r="I116" s="124"/>
      <c r="J116" s="124"/>
      <c r="K116" s="124"/>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row>
    <row r="117" spans="1:50" ht="12" customHeight="1" x14ac:dyDescent="0.2">
      <c r="A117" s="40" t="s">
        <v>3</v>
      </c>
      <c r="B117" s="151"/>
      <c r="C117" s="151"/>
      <c r="D117" s="151"/>
      <c r="E117" s="151"/>
      <c r="F117" s="118"/>
      <c r="G117" s="41">
        <f>SUM(B117:C117)*Grunddaten!$C$53+D117*Grunddaten!$C$52+E117*Grunddaten!$C$51</f>
        <v>0</v>
      </c>
      <c r="H117" s="42"/>
    </row>
    <row r="118" spans="1:50" ht="12" customHeight="1" x14ac:dyDescent="0.2">
      <c r="A118" s="40" t="s">
        <v>4</v>
      </c>
      <c r="B118" s="151"/>
      <c r="C118" s="151"/>
      <c r="D118" s="151"/>
      <c r="E118" s="151"/>
      <c r="F118" s="118"/>
      <c r="G118" s="41">
        <f>SUM(B118:C118)*Grunddaten!$C$53+D118*Grunddaten!$C$52+E118*Grunddaten!$C$51</f>
        <v>0</v>
      </c>
      <c r="H118" s="42"/>
    </row>
    <row r="119" spans="1:50" ht="12" customHeight="1" x14ac:dyDescent="0.2">
      <c r="A119" s="40" t="s">
        <v>5</v>
      </c>
      <c r="B119" s="151"/>
      <c r="C119" s="151"/>
      <c r="D119" s="151"/>
      <c r="E119" s="151"/>
      <c r="F119" s="118"/>
      <c r="G119" s="41">
        <f>SUM(B119:C119)*Grunddaten!$C$53+D119*Grunddaten!$C$52+E119*Grunddaten!$C$51</f>
        <v>0</v>
      </c>
      <c r="H119" s="42"/>
    </row>
    <row r="120" spans="1:50" ht="12" customHeight="1" x14ac:dyDescent="0.2">
      <c r="A120" s="40" t="s">
        <v>6</v>
      </c>
      <c r="B120" s="151"/>
      <c r="C120" s="151"/>
      <c r="D120" s="151"/>
      <c r="E120" s="151"/>
      <c r="F120" s="118"/>
      <c r="G120" s="41">
        <f>SUM(B120:C120)*Grunddaten!$C$53+D120*Grunddaten!$C$52+E120*Grunddaten!$C$51</f>
        <v>0</v>
      </c>
      <c r="H120" s="42"/>
      <c r="I120" s="124">
        <f>IF(B114+D114+C114=0,0,1)</f>
        <v>0</v>
      </c>
      <c r="J120" s="124">
        <f>IF(I120+I121=0,0,IF(I121&gt;0,0.07,0.2))</f>
        <v>0</v>
      </c>
    </row>
    <row r="121" spans="1:50" s="69" customFormat="1" ht="11.25" customHeight="1" x14ac:dyDescent="0.2">
      <c r="A121" s="68"/>
      <c r="B121" s="65">
        <f>B117*Grunddaten!$C$20+B118*Grunddaten!$C$21+B119*Grunddaten!$C$22+B120*Grunddaten!$C$23</f>
        <v>0</v>
      </c>
      <c r="C121" s="65">
        <f>C117*Grunddaten!$C$20+C118*Grunddaten!$C$21+C119*Grunddaten!$C$22+C120*Grunddaten!$C$23</f>
        <v>0</v>
      </c>
      <c r="D121" s="65">
        <f>D117*Grunddaten!$C$20+D118*Grunddaten!$C$21+D119*Grunddaten!$C$22+D120*Grunddaten!$C$23</f>
        <v>0</v>
      </c>
      <c r="E121" s="65">
        <f>E117*Grunddaten!$C$26+E118*Grunddaten!$C$27+E119*Grunddaten!$C$28+E120*Grunddaten!$C$29</f>
        <v>0</v>
      </c>
      <c r="F121" s="68"/>
      <c r="G121" s="68"/>
      <c r="H121" s="66"/>
      <c r="I121" s="124">
        <f>IF(E114+F114=0,0,1)</f>
        <v>0</v>
      </c>
      <c r="J121" s="124"/>
      <c r="K121" s="124"/>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row>
    <row r="122" spans="1:50" s="69" customFormat="1" ht="12" customHeight="1" x14ac:dyDescent="0.2">
      <c r="A122" s="43"/>
      <c r="B122" s="43" t="s">
        <v>7</v>
      </c>
      <c r="C122" s="44">
        <f>SUM($B109:$F112)+SUM($B117:$F120)</f>
        <v>0</v>
      </c>
      <c r="D122" s="43"/>
      <c r="E122" s="45"/>
      <c r="F122" s="70" t="s">
        <v>11</v>
      </c>
      <c r="G122" s="46">
        <f>SUM($B113:$F113)+SUM($B121:$E121)</f>
        <v>0</v>
      </c>
      <c r="H122" s="47"/>
      <c r="I122" s="124"/>
      <c r="J122" s="124"/>
      <c r="K122" s="124"/>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row>
    <row r="123" spans="1:50" s="69" customFormat="1" ht="12" customHeight="1" x14ac:dyDescent="0.2">
      <c r="A123" s="43"/>
      <c r="B123" s="43" t="s">
        <v>8</v>
      </c>
      <c r="C123" s="44">
        <f>SUM($B117:$E120)</f>
        <v>0</v>
      </c>
      <c r="D123" s="43"/>
      <c r="E123" s="45"/>
      <c r="F123" s="50" t="s">
        <v>12</v>
      </c>
      <c r="G123" s="46">
        <f>(IF($C122=0,0,IF($C123=0,0,IF($J125&gt;=0,$J125,0))))</f>
        <v>0</v>
      </c>
      <c r="H123" s="66"/>
      <c r="I123" s="124"/>
      <c r="J123" s="124" t="s">
        <v>10</v>
      </c>
      <c r="K123" s="124"/>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row>
    <row r="124" spans="1:50" s="68" customFormat="1" ht="12" customHeight="1" x14ac:dyDescent="0.2">
      <c r="A124" s="43"/>
      <c r="B124" s="48" t="s">
        <v>9</v>
      </c>
      <c r="C124" s="49">
        <f>SUM($G109:$G112)+SUM($G117:$G120)</f>
        <v>0</v>
      </c>
      <c r="D124" s="50"/>
      <c r="E124" s="45"/>
      <c r="F124" s="50" t="str">
        <f>IF(Grunddaten!$C$62="ja","zuzügl. " &amp; TEXT(Grunddaten!$C$59,"#0 %") &amp;  " Ausfallzeiten:","zuzügl. " &amp; TEXT(Grunddaten!$C$58,"#0 %") &amp;  " Ausfallzeiten:")</f>
        <v>zuzügl. 22 % Ausfallzeiten:</v>
      </c>
      <c r="G124" s="51">
        <f>IF(Grunddaten!$C$62="ja",(G122+G123)*Grunddaten!$C$59,(G122+G123)*Grunddaten!$C$58)</f>
        <v>0</v>
      </c>
      <c r="H124" s="66"/>
      <c r="I124" s="124"/>
      <c r="J124" s="124" t="e">
        <f>(SUM(B109:F109,B117:E117)*BMWert25+SUM(B110:F110,B118:E118)*BMWert35+SUM(B111:F111,B119:E119)*BMWert45+SUM(B112:F112,B120:E120)*BMWertÜber45)/(SUM(B109:F112,B117:E120))</f>
        <v>#DIV/0!</v>
      </c>
      <c r="K124" s="124" t="e">
        <f>IF(J124&lt;=25,BMWert25,IF(J124&lt;=35,BMWert35,IF(J124&lt;45,BMWert45,BMWertÜber45)))</f>
        <v>#DIV/0!</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row>
    <row r="125" spans="1:50" s="69" customFormat="1" ht="12" customHeight="1" x14ac:dyDescent="0.2">
      <c r="A125" s="43"/>
      <c r="B125" s="70" t="s">
        <v>14</v>
      </c>
      <c r="C125" s="52">
        <f>SUM(B117:D120)*13+SUM(E117:E120)*15</f>
        <v>0</v>
      </c>
      <c r="D125" s="43"/>
      <c r="E125" s="53"/>
      <c r="F125" s="50" t="str">
        <f>IF(Grunddaten!$C$62="ja","","zuzügl. " &amp; TEXT(Grunddaten!$C$67,"#0 %") &amp;  " Leitungstätigkeiten:")</f>
        <v>zuzügl. 20 % Leitungstätigkeiten:</v>
      </c>
      <c r="G125" s="123">
        <f>IF(Grunddaten!$C$62="ja","",G122*Grunddaten!$C$67)</f>
        <v>0</v>
      </c>
      <c r="H125" s="66"/>
      <c r="I125" s="124"/>
      <c r="J125" s="124" t="e">
        <f>IF(J120=0.2,(12-C124)*J120*K124,(25-C124)*J120*K124)</f>
        <v>#DIV/0!</v>
      </c>
      <c r="K125" s="124"/>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row>
    <row r="126" spans="1:50" s="69" customFormat="1" ht="12" customHeight="1" x14ac:dyDescent="0.2">
      <c r="A126" s="43"/>
      <c r="B126" s="4" t="s">
        <v>63</v>
      </c>
      <c r="C126" s="153"/>
      <c r="D126" s="43"/>
      <c r="E126" s="53"/>
      <c r="F126" s="70" t="s">
        <v>13</v>
      </c>
      <c r="G126" s="52">
        <f>SUM(G122:G125)</f>
        <v>0</v>
      </c>
      <c r="H126" s="66"/>
      <c r="I126" s="124"/>
      <c r="J126" s="124"/>
      <c r="K126" s="124"/>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row>
    <row r="127" spans="1:50" s="71" customFormat="1" ht="18.75" customHeight="1" x14ac:dyDescent="0.2">
      <c r="B127" s="72"/>
      <c r="C127" s="72"/>
      <c r="E127" s="54"/>
      <c r="H127" s="66"/>
      <c r="I127" s="124"/>
      <c r="J127" s="124"/>
      <c r="K127" s="124"/>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row>
    <row r="128" spans="1:50" s="59" customFormat="1" ht="18.600000000000001" customHeight="1" x14ac:dyDescent="0.2">
      <c r="A128" s="58" t="s">
        <v>53</v>
      </c>
      <c r="B128" s="336"/>
      <c r="C128" s="336"/>
      <c r="D128" s="336"/>
      <c r="E128" s="336"/>
      <c r="F128" s="336"/>
      <c r="G128" s="336"/>
      <c r="H128" s="142"/>
      <c r="I128" s="124"/>
      <c r="J128" s="124"/>
      <c r="K128" s="124"/>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row>
    <row r="129" spans="1:50" s="68" customFormat="1" ht="18.75" customHeight="1" x14ac:dyDescent="0.2">
      <c r="A129" s="158" t="s">
        <v>210</v>
      </c>
      <c r="B129" s="331"/>
      <c r="C129" s="331"/>
      <c r="E129" s="160" t="s">
        <v>209</v>
      </c>
      <c r="F129" s="197"/>
      <c r="G129" s="159"/>
      <c r="H129" s="142"/>
      <c r="I129" s="124"/>
      <c r="J129" s="124"/>
      <c r="K129" s="124"/>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row>
    <row r="130" spans="1:50" s="68" customFormat="1" ht="18.75" customHeight="1" x14ac:dyDescent="0.2">
      <c r="A130" s="160" t="s">
        <v>34</v>
      </c>
      <c r="B130" s="331"/>
      <c r="C130" s="331"/>
      <c r="D130" s="159"/>
      <c r="E130" s="159"/>
      <c r="F130" s="159"/>
      <c r="G130" s="159"/>
      <c r="H130" s="142"/>
      <c r="I130" s="124"/>
      <c r="J130" s="124"/>
      <c r="K130" s="124"/>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row>
    <row r="131" spans="1:50" s="68" customFormat="1" ht="11.25" customHeight="1" x14ac:dyDescent="0.2">
      <c r="A131" s="158"/>
      <c r="B131" s="159"/>
      <c r="C131" s="159"/>
      <c r="D131" s="159"/>
      <c r="E131" s="159"/>
      <c r="F131" s="159"/>
      <c r="G131" s="159"/>
      <c r="H131" s="142"/>
      <c r="I131" s="124"/>
      <c r="J131" s="124"/>
      <c r="K131" s="124"/>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row>
    <row r="132" spans="1:50" ht="15" customHeight="1" x14ac:dyDescent="0.2">
      <c r="A132" s="332" t="s">
        <v>46</v>
      </c>
      <c r="B132" s="332"/>
      <c r="C132" s="332"/>
      <c r="D132" s="332"/>
      <c r="E132" s="60"/>
      <c r="F132" s="60"/>
      <c r="G132" s="60"/>
      <c r="H132" s="60"/>
    </row>
    <row r="133" spans="1:50" s="64" customFormat="1" ht="11.25" customHeight="1" x14ac:dyDescent="0.2">
      <c r="A133" s="61" t="s">
        <v>20</v>
      </c>
      <c r="B133" s="62" t="s">
        <v>44</v>
      </c>
      <c r="C133" s="62" t="s">
        <v>43</v>
      </c>
      <c r="D133" s="62" t="s">
        <v>0</v>
      </c>
      <c r="E133" s="62" t="s">
        <v>1</v>
      </c>
      <c r="F133" s="62" t="s">
        <v>2</v>
      </c>
      <c r="G133" s="73" t="s">
        <v>45</v>
      </c>
      <c r="H133" s="63"/>
      <c r="I133" s="124"/>
      <c r="J133" s="124"/>
      <c r="K133" s="124"/>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row>
    <row r="134" spans="1:50" ht="12" customHeight="1" x14ac:dyDescent="0.2">
      <c r="A134" s="40" t="s">
        <v>3</v>
      </c>
      <c r="B134" s="151"/>
      <c r="C134" s="151"/>
      <c r="D134" s="151"/>
      <c r="E134" s="151"/>
      <c r="F134" s="151"/>
      <c r="G134" s="41">
        <f>SUM(B134:C134)*Grunddaten!$C$44+D134*Grunddaten!$C$43+SUM(E134:F134)*Grunddaten!$C$42</f>
        <v>0</v>
      </c>
      <c r="H134" s="42"/>
    </row>
    <row r="135" spans="1:50" ht="12" customHeight="1" x14ac:dyDescent="0.2">
      <c r="A135" s="40" t="s">
        <v>4</v>
      </c>
      <c r="B135" s="151"/>
      <c r="C135" s="151"/>
      <c r="D135" s="151"/>
      <c r="E135" s="151"/>
      <c r="F135" s="151"/>
      <c r="G135" s="41">
        <f>SUM(B135:C135)*Grunddaten!$C$44+D135*Grunddaten!$C$43+SUM(E135:F135)*Grunddaten!$C$42</f>
        <v>0</v>
      </c>
      <c r="H135" s="42"/>
    </row>
    <row r="136" spans="1:50" ht="12" customHeight="1" x14ac:dyDescent="0.2">
      <c r="A136" s="40" t="s">
        <v>5</v>
      </c>
      <c r="B136" s="151"/>
      <c r="C136" s="151"/>
      <c r="D136" s="151"/>
      <c r="E136" s="151"/>
      <c r="F136" s="151"/>
      <c r="G136" s="41">
        <f>SUM(B136:C136)*Grunddaten!$C$44+D136*Grunddaten!$C$43+SUM(E136:F136)*Grunddaten!$C$42</f>
        <v>0</v>
      </c>
      <c r="H136" s="42"/>
    </row>
    <row r="137" spans="1:50" ht="12" customHeight="1" x14ac:dyDescent="0.2">
      <c r="A137" s="40" t="s">
        <v>6</v>
      </c>
      <c r="B137" s="151"/>
      <c r="C137" s="151"/>
      <c r="D137" s="151"/>
      <c r="E137" s="151"/>
      <c r="F137" s="151"/>
      <c r="G137" s="41">
        <f>SUM(B137:C137)*Grunddaten!$C$44+D137*Grunddaten!$C$43+SUM(E137:F137)*Grunddaten!$C$42</f>
        <v>0</v>
      </c>
      <c r="H137" s="42"/>
    </row>
    <row r="138" spans="1:50" s="55" customFormat="1" ht="7.5" customHeight="1" x14ac:dyDescent="0.2">
      <c r="A138" s="65"/>
      <c r="B138" s="65">
        <f>B134*Grunddaten!$C$20+B135*Grunddaten!$C$21+B136*Grunddaten!$C$22+B137*Grunddaten!$C$23</f>
        <v>0</v>
      </c>
      <c r="C138" s="65">
        <f>C134*Grunddaten!$C$20+C135*Grunddaten!$C$21+C136*Grunddaten!$C$22+C137*Grunddaten!$C$23</f>
        <v>0</v>
      </c>
      <c r="D138" s="65">
        <f>D134*Grunddaten!$C$20+D135*Grunddaten!$C$21+D136*Grunddaten!$C$22+D137*Grunddaten!$C$23</f>
        <v>0</v>
      </c>
      <c r="E138" s="65">
        <f>E134*Grunddaten!$C$26+E135*Grunddaten!$C$27+E136*Grunddaten!$C$28+E137*Grunddaten!$C$29</f>
        <v>0</v>
      </c>
      <c r="F138" s="65">
        <f>F134*Grunddaten!$C$32+F135*Grunddaten!$C$33+F136*Grunddaten!$C$34+F137*Grunddaten!$C$35</f>
        <v>0</v>
      </c>
      <c r="G138" s="65"/>
      <c r="H138" s="66"/>
      <c r="I138" s="124"/>
      <c r="J138" s="124"/>
      <c r="K138" s="124"/>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row>
    <row r="139" spans="1:50" s="55" customFormat="1" ht="7.5" customHeight="1" x14ac:dyDescent="0.2">
      <c r="A139" s="65"/>
      <c r="B139" s="65">
        <f>SUM(B134:B137)+SUM(B142:B145)</f>
        <v>0</v>
      </c>
      <c r="C139" s="65">
        <f t="shared" ref="C139:E139" si="5">SUM(C134:C137)+SUM(C142:C145)</f>
        <v>0</v>
      </c>
      <c r="D139" s="65">
        <f t="shared" si="5"/>
        <v>0</v>
      </c>
      <c r="E139" s="65">
        <f t="shared" si="5"/>
        <v>0</v>
      </c>
      <c r="F139" s="65">
        <f>SUM(F134:F137)</f>
        <v>0</v>
      </c>
      <c r="G139" s="65"/>
      <c r="H139" s="66"/>
      <c r="I139" s="124"/>
      <c r="J139" s="124"/>
      <c r="K139" s="124"/>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row>
    <row r="140" spans="1:50" ht="11.25" customHeight="1" x14ac:dyDescent="0.2">
      <c r="A140" s="332" t="s">
        <v>47</v>
      </c>
      <c r="B140" s="332"/>
      <c r="C140" s="332"/>
      <c r="D140" s="332"/>
      <c r="E140" s="60"/>
      <c r="F140" s="60"/>
      <c r="G140" s="60"/>
      <c r="H140" s="60"/>
    </row>
    <row r="141" spans="1:50" s="67" customFormat="1" ht="11.25" customHeight="1" x14ac:dyDescent="0.2">
      <c r="A141" s="61" t="s">
        <v>20</v>
      </c>
      <c r="B141" s="62" t="s">
        <v>44</v>
      </c>
      <c r="C141" s="62" t="s">
        <v>43</v>
      </c>
      <c r="D141" s="62" t="s">
        <v>0</v>
      </c>
      <c r="E141" s="62" t="s">
        <v>1</v>
      </c>
      <c r="F141" s="62"/>
      <c r="G141" s="73" t="s">
        <v>45</v>
      </c>
      <c r="H141" s="63"/>
      <c r="I141" s="124"/>
      <c r="J141" s="124"/>
      <c r="K141" s="124"/>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row>
    <row r="142" spans="1:50" ht="12" customHeight="1" x14ac:dyDescent="0.2">
      <c r="A142" s="40" t="s">
        <v>3</v>
      </c>
      <c r="B142" s="151"/>
      <c r="C142" s="151"/>
      <c r="D142" s="151"/>
      <c r="E142" s="151"/>
      <c r="F142" s="118"/>
      <c r="G142" s="41">
        <f>SUM(B142:C142)*Grunddaten!$C$53+D142*Grunddaten!$C$52+E142*Grunddaten!$C$51</f>
        <v>0</v>
      </c>
      <c r="H142" s="42"/>
    </row>
    <row r="143" spans="1:50" ht="12" customHeight="1" x14ac:dyDescent="0.2">
      <c r="A143" s="40" t="s">
        <v>4</v>
      </c>
      <c r="B143" s="151"/>
      <c r="C143" s="151"/>
      <c r="D143" s="151"/>
      <c r="E143" s="151"/>
      <c r="F143" s="118"/>
      <c r="G143" s="41">
        <f>SUM(B143:C143)*Grunddaten!$C$53+D143*Grunddaten!$C$52+E143*Grunddaten!$C$51</f>
        <v>0</v>
      </c>
      <c r="H143" s="42"/>
    </row>
    <row r="144" spans="1:50" ht="12" customHeight="1" x14ac:dyDescent="0.2">
      <c r="A144" s="40" t="s">
        <v>5</v>
      </c>
      <c r="B144" s="151"/>
      <c r="C144" s="151"/>
      <c r="D144" s="151"/>
      <c r="E144" s="151"/>
      <c r="F144" s="118"/>
      <c r="G144" s="41">
        <f>SUM(B144:C144)*Grunddaten!$C$53+D144*Grunddaten!$C$52+E144*Grunddaten!$C$51</f>
        <v>0</v>
      </c>
      <c r="H144" s="42"/>
    </row>
    <row r="145" spans="1:50" ht="12" customHeight="1" x14ac:dyDescent="0.2">
      <c r="A145" s="40" t="s">
        <v>6</v>
      </c>
      <c r="B145" s="151"/>
      <c r="C145" s="151"/>
      <c r="D145" s="151"/>
      <c r="E145" s="151"/>
      <c r="F145" s="118"/>
      <c r="G145" s="41">
        <f>SUM(B145:C145)*Grunddaten!$C$53+D145*Grunddaten!$C$52+E145*Grunddaten!$C$51</f>
        <v>0</v>
      </c>
      <c r="H145" s="42"/>
      <c r="I145" s="124">
        <f>IF(B139+D139+C139=0,0,1)</f>
        <v>0</v>
      </c>
      <c r="J145" s="124">
        <f>IF(I145+I146=0,0,IF(I146&gt;0,0.07,0.2))</f>
        <v>0</v>
      </c>
    </row>
    <row r="146" spans="1:50" s="69" customFormat="1" ht="11.25" customHeight="1" x14ac:dyDescent="0.2">
      <c r="A146" s="68"/>
      <c r="B146" s="65">
        <f>B142*Grunddaten!$C$20+B143*Grunddaten!$C$21+B144*Grunddaten!$C$22+B145*Grunddaten!$C$23</f>
        <v>0</v>
      </c>
      <c r="C146" s="65">
        <f>C142*Grunddaten!$C$20+C143*Grunddaten!$C$21+C144*Grunddaten!$C$22+C145*Grunddaten!$C$23</f>
        <v>0</v>
      </c>
      <c r="D146" s="65">
        <f>D142*Grunddaten!$C$20+D143*Grunddaten!$C$21+D144*Grunddaten!$C$22+D145*Grunddaten!$C$23</f>
        <v>0</v>
      </c>
      <c r="E146" s="65">
        <f>E142*Grunddaten!$C$26+E143*Grunddaten!$C$27+E144*Grunddaten!$C$28+E145*Grunddaten!$C$29</f>
        <v>0</v>
      </c>
      <c r="F146" s="68"/>
      <c r="G146" s="68"/>
      <c r="H146" s="66"/>
      <c r="I146" s="124">
        <f>IF(E139+F139=0,0,1)</f>
        <v>0</v>
      </c>
      <c r="J146" s="124"/>
      <c r="K146" s="124"/>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row>
    <row r="147" spans="1:50" s="69" customFormat="1" ht="12" customHeight="1" x14ac:dyDescent="0.2">
      <c r="A147" s="43"/>
      <c r="B147" s="43" t="s">
        <v>7</v>
      </c>
      <c r="C147" s="44">
        <f>SUM($B134:$F137)+SUM($B142:$F145)</f>
        <v>0</v>
      </c>
      <c r="D147" s="43"/>
      <c r="E147" s="45"/>
      <c r="F147" s="70" t="s">
        <v>11</v>
      </c>
      <c r="G147" s="46">
        <f>SUM($B138:$F138)+SUM($B146:$E146)</f>
        <v>0</v>
      </c>
      <c r="H147" s="47"/>
      <c r="I147" s="124"/>
      <c r="J147" s="124"/>
      <c r="K147" s="124"/>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row>
    <row r="148" spans="1:50" s="69" customFormat="1" ht="12" customHeight="1" x14ac:dyDescent="0.2">
      <c r="A148" s="43"/>
      <c r="B148" s="43" t="s">
        <v>8</v>
      </c>
      <c r="C148" s="44">
        <f>SUM($B142:$E145)</f>
        <v>0</v>
      </c>
      <c r="D148" s="43"/>
      <c r="E148" s="45"/>
      <c r="F148" s="50" t="s">
        <v>12</v>
      </c>
      <c r="G148" s="46">
        <f>(IF($C147=0,0,IF($C148=0,0,IF($J150&gt;=0,$J150,0))))</f>
        <v>0</v>
      </c>
      <c r="H148" s="66"/>
      <c r="I148" s="124"/>
      <c r="J148" s="124" t="s">
        <v>10</v>
      </c>
      <c r="K148" s="124"/>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row>
    <row r="149" spans="1:50" s="68" customFormat="1" ht="12" customHeight="1" x14ac:dyDescent="0.2">
      <c r="A149" s="43"/>
      <c r="B149" s="48" t="s">
        <v>9</v>
      </c>
      <c r="C149" s="49">
        <f>SUM($G134:$G137)+SUM($G142:$G145)</f>
        <v>0</v>
      </c>
      <c r="D149" s="50"/>
      <c r="E149" s="45"/>
      <c r="F149" s="50" t="str">
        <f>IF(Grunddaten!$C$62="ja","zuzügl. " &amp; TEXT(Grunddaten!$C$59,"#0 %") &amp;  " Ausfallzeiten:","zuzügl. " &amp; TEXT(Grunddaten!$C$58,"#0 %") &amp;  " Ausfallzeiten:")</f>
        <v>zuzügl. 22 % Ausfallzeiten:</v>
      </c>
      <c r="G149" s="51">
        <f>IF(Grunddaten!$C$62="ja",(G147+G148)*Grunddaten!$C$59,(G147+G148)*Grunddaten!$C$58)</f>
        <v>0</v>
      </c>
      <c r="H149" s="66"/>
      <c r="I149" s="124"/>
      <c r="J149" s="124" t="e">
        <f>(SUM(B134:F134,B142:E142)*BMWert25+SUM(B135:F135,B143:E143)*BMWert35+SUM(B136:F136,B144:E144)*BMWert45+SUM(B137:F137,B145:E145)*BMWertÜber45)/(SUM(B134:F137,B142:E145))</f>
        <v>#DIV/0!</v>
      </c>
      <c r="K149" s="124" t="e">
        <f>IF(J149&lt;=25,BMWert25,IF(J149&lt;=35,BMWert35,IF(J149&lt;45,BMWert45,BMWertÜber45)))</f>
        <v>#DIV/0!</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row>
    <row r="150" spans="1:50" s="69" customFormat="1" ht="12" customHeight="1" x14ac:dyDescent="0.2">
      <c r="A150" s="43"/>
      <c r="B150" s="70" t="s">
        <v>14</v>
      </c>
      <c r="C150" s="52">
        <f>SUM(B142:D145)*13+SUM(E142:E145)*15</f>
        <v>0</v>
      </c>
      <c r="D150" s="43"/>
      <c r="E150" s="53"/>
      <c r="F150" s="50" t="str">
        <f>IF(Grunddaten!$C$62="ja","","zuzügl. " &amp; TEXT(Grunddaten!$C$67,"#0 %") &amp;  " Leitungstätigkeiten:")</f>
        <v>zuzügl. 20 % Leitungstätigkeiten:</v>
      </c>
      <c r="G150" s="123">
        <f>IF(Grunddaten!$C$62="ja","",G147*Grunddaten!$C$67)</f>
        <v>0</v>
      </c>
      <c r="H150" s="66"/>
      <c r="I150" s="124"/>
      <c r="J150" s="124" t="e">
        <f>IF(J145=0.2,(12-C149)*J145*K149,(25-C149)*J145*K149)</f>
        <v>#DIV/0!</v>
      </c>
      <c r="K150" s="124"/>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row>
    <row r="151" spans="1:50" s="69" customFormat="1" ht="12" customHeight="1" x14ac:dyDescent="0.2">
      <c r="A151" s="43"/>
      <c r="B151" s="4" t="s">
        <v>63</v>
      </c>
      <c r="C151" s="153"/>
      <c r="D151" s="43"/>
      <c r="E151" s="53"/>
      <c r="F151" s="70" t="s">
        <v>13</v>
      </c>
      <c r="G151" s="52">
        <f>SUM(G147:G150)</f>
        <v>0</v>
      </c>
      <c r="H151" s="66"/>
      <c r="I151" s="124"/>
      <c r="J151" s="124"/>
      <c r="K151" s="124"/>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row>
    <row r="152" spans="1:50" s="71" customFormat="1" ht="18.75" customHeight="1" x14ac:dyDescent="0.2">
      <c r="B152" s="72"/>
      <c r="C152" s="72"/>
      <c r="E152" s="54"/>
      <c r="H152" s="66"/>
      <c r="I152" s="124"/>
      <c r="J152" s="124"/>
      <c r="K152" s="124"/>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row>
    <row r="153" spans="1:50" s="59" customFormat="1" ht="18.600000000000001" customHeight="1" x14ac:dyDescent="0.2">
      <c r="A153" s="58" t="s">
        <v>54</v>
      </c>
      <c r="B153" s="336"/>
      <c r="C153" s="336"/>
      <c r="D153" s="336"/>
      <c r="E153" s="336"/>
      <c r="F153" s="336"/>
      <c r="G153" s="336"/>
      <c r="H153" s="142"/>
      <c r="I153" s="124"/>
      <c r="J153" s="124"/>
      <c r="K153" s="124"/>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row>
    <row r="154" spans="1:50" s="68" customFormat="1" ht="18.75" customHeight="1" x14ac:dyDescent="0.2">
      <c r="A154" s="158" t="s">
        <v>210</v>
      </c>
      <c r="B154" s="331"/>
      <c r="C154" s="331"/>
      <c r="E154" s="160" t="s">
        <v>209</v>
      </c>
      <c r="F154" s="197"/>
      <c r="G154" s="159"/>
      <c r="H154" s="142"/>
      <c r="I154" s="124"/>
      <c r="J154" s="124"/>
      <c r="K154" s="12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row>
    <row r="155" spans="1:50" s="68" customFormat="1" ht="18.75" customHeight="1" x14ac:dyDescent="0.2">
      <c r="A155" s="160" t="s">
        <v>34</v>
      </c>
      <c r="B155" s="331"/>
      <c r="C155" s="331"/>
      <c r="D155" s="159"/>
      <c r="E155" s="159"/>
      <c r="F155" s="159"/>
      <c r="G155" s="159"/>
      <c r="H155" s="142"/>
      <c r="I155" s="124"/>
      <c r="J155" s="124"/>
      <c r="K155" s="124"/>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row>
    <row r="156" spans="1:50" s="68" customFormat="1" ht="11.25" customHeight="1" x14ac:dyDescent="0.2">
      <c r="A156" s="158"/>
      <c r="B156" s="159"/>
      <c r="C156" s="159"/>
      <c r="D156" s="159"/>
      <c r="E156" s="159"/>
      <c r="F156" s="159"/>
      <c r="G156" s="159"/>
      <c r="H156" s="142"/>
      <c r="I156" s="124"/>
      <c r="J156" s="124"/>
      <c r="K156" s="124"/>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row>
    <row r="157" spans="1:50" ht="15" customHeight="1" x14ac:dyDescent="0.2">
      <c r="A157" s="332" t="s">
        <v>46</v>
      </c>
      <c r="B157" s="332"/>
      <c r="C157" s="332"/>
      <c r="D157" s="332"/>
      <c r="E157" s="60"/>
      <c r="F157" s="60"/>
      <c r="G157" s="60"/>
      <c r="H157" s="60"/>
    </row>
    <row r="158" spans="1:50" s="64" customFormat="1" ht="11.25" customHeight="1" x14ac:dyDescent="0.2">
      <c r="A158" s="61" t="s">
        <v>20</v>
      </c>
      <c r="B158" s="62" t="s">
        <v>44</v>
      </c>
      <c r="C158" s="62" t="s">
        <v>43</v>
      </c>
      <c r="D158" s="62" t="s">
        <v>0</v>
      </c>
      <c r="E158" s="62" t="s">
        <v>1</v>
      </c>
      <c r="F158" s="62" t="s">
        <v>2</v>
      </c>
      <c r="G158" s="73" t="s">
        <v>45</v>
      </c>
      <c r="H158" s="63"/>
      <c r="I158" s="124"/>
      <c r="J158" s="124"/>
      <c r="K158" s="124"/>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row>
    <row r="159" spans="1:50" ht="12" customHeight="1" x14ac:dyDescent="0.2">
      <c r="A159" s="40" t="s">
        <v>3</v>
      </c>
      <c r="B159" s="151"/>
      <c r="C159" s="151"/>
      <c r="D159" s="151"/>
      <c r="E159" s="151"/>
      <c r="F159" s="151"/>
      <c r="G159" s="41">
        <f>SUM(B159:C159)*Grunddaten!$C$44+D159*Grunddaten!$C$43+SUM(E159:F159)*Grunddaten!$C$42</f>
        <v>0</v>
      </c>
      <c r="H159" s="42"/>
    </row>
    <row r="160" spans="1:50" ht="12" customHeight="1" x14ac:dyDescent="0.2">
      <c r="A160" s="40" t="s">
        <v>4</v>
      </c>
      <c r="B160" s="151"/>
      <c r="C160" s="151"/>
      <c r="D160" s="151"/>
      <c r="E160" s="151"/>
      <c r="F160" s="151"/>
      <c r="G160" s="41">
        <f>SUM(B160:C160)*Grunddaten!$C$44+D160*Grunddaten!$C$43+SUM(E160:F160)*Grunddaten!$C$42</f>
        <v>0</v>
      </c>
      <c r="H160" s="42"/>
    </row>
    <row r="161" spans="1:50" ht="12" customHeight="1" x14ac:dyDescent="0.2">
      <c r="A161" s="40" t="s">
        <v>5</v>
      </c>
      <c r="B161" s="151"/>
      <c r="C161" s="151"/>
      <c r="D161" s="151"/>
      <c r="E161" s="151"/>
      <c r="F161" s="151"/>
      <c r="G161" s="41">
        <f>SUM(B161:C161)*Grunddaten!$C$44+D161*Grunddaten!$C$43+SUM(E161:F161)*Grunddaten!$C$42</f>
        <v>0</v>
      </c>
      <c r="H161" s="42"/>
    </row>
    <row r="162" spans="1:50" ht="12" customHeight="1" x14ac:dyDescent="0.2">
      <c r="A162" s="40" t="s">
        <v>6</v>
      </c>
      <c r="B162" s="151"/>
      <c r="C162" s="151"/>
      <c r="D162" s="151"/>
      <c r="E162" s="151"/>
      <c r="F162" s="151"/>
      <c r="G162" s="41">
        <f>SUM(B162:C162)*Grunddaten!$C$44+D162*Grunddaten!$C$43+SUM(E162:F162)*Grunddaten!$C$42</f>
        <v>0</v>
      </c>
      <c r="H162" s="42"/>
    </row>
    <row r="163" spans="1:50" s="55" customFormat="1" ht="7.5" customHeight="1" x14ac:dyDescent="0.2">
      <c r="A163" s="65"/>
      <c r="B163" s="65">
        <f>B159*Grunddaten!$C$20+B160*Grunddaten!$C$21+B161*Grunddaten!$C$22+B162*Grunddaten!$C$23</f>
        <v>0</v>
      </c>
      <c r="C163" s="65">
        <f>C159*Grunddaten!$C$20+C160*Grunddaten!$C$21+C161*Grunddaten!$C$22+C162*Grunddaten!$C$23</f>
        <v>0</v>
      </c>
      <c r="D163" s="65">
        <f>D159*Grunddaten!$C$20+D160*Grunddaten!$C$21+D161*Grunddaten!$C$22+D162*Grunddaten!$C$23</f>
        <v>0</v>
      </c>
      <c r="E163" s="65">
        <f>E159*Grunddaten!$C$26+E160*Grunddaten!$C$27+E161*Grunddaten!$C$28+E162*Grunddaten!$C$29</f>
        <v>0</v>
      </c>
      <c r="F163" s="65">
        <f>F159*Grunddaten!$C$32+F160*Grunddaten!$C$33+F161*Grunddaten!$C$34+F162*Grunddaten!$C$35</f>
        <v>0</v>
      </c>
      <c r="G163" s="65"/>
      <c r="H163" s="66"/>
      <c r="I163" s="124"/>
      <c r="J163" s="124"/>
      <c r="K163" s="124"/>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row>
    <row r="164" spans="1:50" s="55" customFormat="1" ht="7.5" customHeight="1" x14ac:dyDescent="0.2">
      <c r="A164" s="65"/>
      <c r="B164" s="65">
        <f>SUM(B159:B162)+SUM(B167:B170)</f>
        <v>0</v>
      </c>
      <c r="C164" s="65">
        <f t="shared" ref="C164:E164" si="6">SUM(C159:C162)+SUM(C167:C170)</f>
        <v>0</v>
      </c>
      <c r="D164" s="65">
        <f t="shared" si="6"/>
        <v>0</v>
      </c>
      <c r="E164" s="65">
        <f t="shared" si="6"/>
        <v>0</v>
      </c>
      <c r="F164" s="65">
        <f>SUM(F159:F162)</f>
        <v>0</v>
      </c>
      <c r="G164" s="65"/>
      <c r="H164" s="66"/>
      <c r="I164" s="124"/>
      <c r="J164" s="124"/>
      <c r="K164" s="12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row>
    <row r="165" spans="1:50" ht="11.25" customHeight="1" x14ac:dyDescent="0.2">
      <c r="A165" s="332" t="s">
        <v>47</v>
      </c>
      <c r="B165" s="332"/>
      <c r="C165" s="332"/>
      <c r="D165" s="332"/>
      <c r="E165" s="60"/>
      <c r="F165" s="60"/>
      <c r="G165" s="60"/>
      <c r="H165" s="60"/>
    </row>
    <row r="166" spans="1:50" s="67" customFormat="1" ht="11.25" customHeight="1" x14ac:dyDescent="0.2">
      <c r="A166" s="61" t="s">
        <v>20</v>
      </c>
      <c r="B166" s="62" t="s">
        <v>44</v>
      </c>
      <c r="C166" s="62" t="s">
        <v>43</v>
      </c>
      <c r="D166" s="62" t="s">
        <v>0</v>
      </c>
      <c r="E166" s="62" t="s">
        <v>1</v>
      </c>
      <c r="F166" s="62"/>
      <c r="G166" s="73" t="s">
        <v>45</v>
      </c>
      <c r="H166" s="63"/>
      <c r="I166" s="124"/>
      <c r="J166" s="124"/>
      <c r="K166" s="124"/>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row>
    <row r="167" spans="1:50" ht="12" customHeight="1" x14ac:dyDescent="0.2">
      <c r="A167" s="40" t="s">
        <v>3</v>
      </c>
      <c r="B167" s="151"/>
      <c r="C167" s="151"/>
      <c r="D167" s="151"/>
      <c r="E167" s="151"/>
      <c r="F167" s="118"/>
      <c r="G167" s="41">
        <f>SUM(B167:C167)*Grunddaten!$C$53+D167*Grunddaten!$C$52+E167*Grunddaten!$C$51</f>
        <v>0</v>
      </c>
      <c r="H167" s="42"/>
    </row>
    <row r="168" spans="1:50" ht="12" customHeight="1" x14ac:dyDescent="0.2">
      <c r="A168" s="40" t="s">
        <v>4</v>
      </c>
      <c r="B168" s="151"/>
      <c r="C168" s="151"/>
      <c r="D168" s="151"/>
      <c r="E168" s="151"/>
      <c r="F168" s="118"/>
      <c r="G168" s="41">
        <f>SUM(B168:C168)*Grunddaten!$C$53+D168*Grunddaten!$C$52+E168*Grunddaten!$C$51</f>
        <v>0</v>
      </c>
      <c r="H168" s="42"/>
    </row>
    <row r="169" spans="1:50" ht="12" customHeight="1" x14ac:dyDescent="0.2">
      <c r="A169" s="40" t="s">
        <v>5</v>
      </c>
      <c r="B169" s="151"/>
      <c r="C169" s="151"/>
      <c r="D169" s="151"/>
      <c r="E169" s="151"/>
      <c r="F169" s="118"/>
      <c r="G169" s="41">
        <f>SUM(B169:C169)*Grunddaten!$C$53+D169*Grunddaten!$C$52+E169*Grunddaten!$C$51</f>
        <v>0</v>
      </c>
      <c r="H169" s="42"/>
    </row>
    <row r="170" spans="1:50" ht="12" customHeight="1" x14ac:dyDescent="0.2">
      <c r="A170" s="40" t="s">
        <v>6</v>
      </c>
      <c r="B170" s="151"/>
      <c r="C170" s="151"/>
      <c r="D170" s="151"/>
      <c r="E170" s="151"/>
      <c r="F170" s="118"/>
      <c r="G170" s="41">
        <f>SUM(B170:C170)*Grunddaten!$C$53+D170*Grunddaten!$C$52+E170*Grunddaten!$C$51</f>
        <v>0</v>
      </c>
      <c r="H170" s="42"/>
      <c r="I170" s="124">
        <f>IF(B164+D164+C164=0,0,1)</f>
        <v>0</v>
      </c>
      <c r="J170" s="124">
        <f>IF(I170+I171=0,0,IF(I171&gt;0,0.07,0.2))</f>
        <v>0</v>
      </c>
    </row>
    <row r="171" spans="1:50" s="69" customFormat="1" ht="11.25" customHeight="1" x14ac:dyDescent="0.2">
      <c r="A171" s="68"/>
      <c r="B171" s="65">
        <f>B167*Grunddaten!$C$20+B168*Grunddaten!$C$21+B169*Grunddaten!$C$22+B170*Grunddaten!$C$23</f>
        <v>0</v>
      </c>
      <c r="C171" s="65">
        <f>C167*Grunddaten!$C$20+C168*Grunddaten!$C$21+C169*Grunddaten!$C$22+C170*Grunddaten!$C$23</f>
        <v>0</v>
      </c>
      <c r="D171" s="65">
        <f>D167*Grunddaten!$C$20+D168*Grunddaten!$C$21+D169*Grunddaten!$C$22+D170*Grunddaten!$C$23</f>
        <v>0</v>
      </c>
      <c r="E171" s="65">
        <f>E167*Grunddaten!$C$26+E168*Grunddaten!$C$27+E169*Grunddaten!$C$28+E170*Grunddaten!$C$29</f>
        <v>0</v>
      </c>
      <c r="F171" s="68"/>
      <c r="G171" s="68"/>
      <c r="H171" s="66"/>
      <c r="I171" s="124">
        <f>IF(E164+F164=0,0,1)</f>
        <v>0</v>
      </c>
      <c r="J171" s="124"/>
      <c r="K171" s="124"/>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row>
    <row r="172" spans="1:50" s="69" customFormat="1" ht="12" customHeight="1" x14ac:dyDescent="0.2">
      <c r="A172" s="43"/>
      <c r="B172" s="43" t="s">
        <v>7</v>
      </c>
      <c r="C172" s="44">
        <f>SUM($B159:$F162)+SUM($B167:$F170)</f>
        <v>0</v>
      </c>
      <c r="D172" s="43"/>
      <c r="E172" s="45"/>
      <c r="F172" s="70" t="s">
        <v>11</v>
      </c>
      <c r="G172" s="46">
        <f>SUM($B163:$F163)+SUM($B171:$E171)</f>
        <v>0</v>
      </c>
      <c r="H172" s="47"/>
      <c r="I172" s="124"/>
      <c r="J172" s="124"/>
      <c r="K172" s="124"/>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row>
    <row r="173" spans="1:50" s="69" customFormat="1" ht="12" customHeight="1" x14ac:dyDescent="0.2">
      <c r="A173" s="43"/>
      <c r="B173" s="43" t="s">
        <v>8</v>
      </c>
      <c r="C173" s="44">
        <f>SUM($B167:$E170)</f>
        <v>0</v>
      </c>
      <c r="D173" s="43"/>
      <c r="E173" s="45"/>
      <c r="F173" s="50" t="s">
        <v>12</v>
      </c>
      <c r="G173" s="46">
        <f>(IF($C172=0,0,IF($C173=0,0,IF($J175&gt;=0,$J175,0))))</f>
        <v>0</v>
      </c>
      <c r="H173" s="66"/>
      <c r="I173" s="124"/>
      <c r="J173" s="124" t="s">
        <v>10</v>
      </c>
      <c r="K173" s="124"/>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row>
    <row r="174" spans="1:50" s="68" customFormat="1" ht="12" customHeight="1" x14ac:dyDescent="0.2">
      <c r="A174" s="43"/>
      <c r="B174" s="48" t="s">
        <v>9</v>
      </c>
      <c r="C174" s="49">
        <f>SUM($G159:$G162)+SUM($G167:$G170)</f>
        <v>0</v>
      </c>
      <c r="D174" s="50"/>
      <c r="E174" s="45"/>
      <c r="F174" s="50" t="str">
        <f>IF(Grunddaten!$C$62="ja","zuzügl. " &amp; TEXT(Grunddaten!$C$59,"#0 %") &amp;  " Ausfallzeiten:","zuzügl. " &amp; TEXT(Grunddaten!$C$58,"#0 %") &amp;  " Ausfallzeiten:")</f>
        <v>zuzügl. 22 % Ausfallzeiten:</v>
      </c>
      <c r="G174" s="51">
        <f>IF(Grunddaten!$C$62="ja",(G172+G173)*Grunddaten!$C$59,(G172+G173)*Grunddaten!$C$58)</f>
        <v>0</v>
      </c>
      <c r="H174" s="66"/>
      <c r="I174" s="124"/>
      <c r="J174" s="124" t="e">
        <f>(SUM(B159:F159,B167:E167)*BMWert25+SUM(B160:F160,B168:E168)*BMWert35+SUM(B161:F161,B169:E169)*BMWert45+SUM(B162:F162,B170:E170)*BMWertÜber45)/(SUM(B159:F162,B167:E170))</f>
        <v>#DIV/0!</v>
      </c>
      <c r="K174" s="124" t="e">
        <f>IF(J174&lt;=25,BMWert25,IF(J174&lt;=35,BMWert35,IF(J174&lt;45,BMWert45,BMWertÜber45)))</f>
        <v>#DIV/0!</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row>
    <row r="175" spans="1:50" s="69" customFormat="1" ht="12" customHeight="1" x14ac:dyDescent="0.2">
      <c r="A175" s="43"/>
      <c r="B175" s="70" t="s">
        <v>14</v>
      </c>
      <c r="C175" s="52">
        <f>SUM(B167:D170)*13+SUM(E167:E170)*15</f>
        <v>0</v>
      </c>
      <c r="D175" s="43"/>
      <c r="E175" s="53"/>
      <c r="F175" s="50" t="str">
        <f>IF(Grunddaten!$C$62="ja","","zuzügl. " &amp; TEXT(Grunddaten!$C$67,"#0 %") &amp;  " Leitungstätigkeiten:")</f>
        <v>zuzügl. 20 % Leitungstätigkeiten:</v>
      </c>
      <c r="G175" s="123">
        <f>IF(Grunddaten!$C$62="ja","",G172*Grunddaten!$C$67)</f>
        <v>0</v>
      </c>
      <c r="H175" s="66"/>
      <c r="I175" s="124"/>
      <c r="J175" s="124" t="e">
        <f>IF(J170=0.2,(12-C174)*J170*K174,(25-C174)*J170*K174)</f>
        <v>#DIV/0!</v>
      </c>
      <c r="K175" s="124"/>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row>
    <row r="176" spans="1:50" s="69" customFormat="1" ht="12" customHeight="1" x14ac:dyDescent="0.2">
      <c r="A176" s="43"/>
      <c r="B176" s="4" t="s">
        <v>63</v>
      </c>
      <c r="C176" s="153"/>
      <c r="D176" s="43"/>
      <c r="E176" s="53"/>
      <c r="F176" s="70" t="s">
        <v>13</v>
      </c>
      <c r="G176" s="52">
        <f>SUM(G172:G175)</f>
        <v>0</v>
      </c>
      <c r="H176" s="66"/>
      <c r="I176" s="124"/>
      <c r="J176" s="124"/>
      <c r="K176" s="124"/>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row>
    <row r="177" spans="1:50" s="71" customFormat="1" ht="18.75" customHeight="1" x14ac:dyDescent="0.2">
      <c r="B177" s="72"/>
      <c r="C177" s="72"/>
      <c r="E177" s="54"/>
      <c r="H177" s="66"/>
      <c r="I177" s="124"/>
      <c r="J177" s="124"/>
      <c r="K177" s="124"/>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row>
    <row r="178" spans="1:50" s="59" customFormat="1" ht="18.600000000000001" customHeight="1" x14ac:dyDescent="0.2">
      <c r="A178" s="58" t="s">
        <v>55</v>
      </c>
      <c r="B178" s="336"/>
      <c r="C178" s="336"/>
      <c r="D178" s="336"/>
      <c r="E178" s="336"/>
      <c r="F178" s="336"/>
      <c r="G178" s="336"/>
      <c r="H178" s="142"/>
      <c r="I178" s="124"/>
      <c r="J178" s="124"/>
      <c r="K178" s="124"/>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row>
    <row r="179" spans="1:50" s="68" customFormat="1" ht="18.75" customHeight="1" x14ac:dyDescent="0.2">
      <c r="A179" s="158" t="s">
        <v>210</v>
      </c>
      <c r="B179" s="331"/>
      <c r="C179" s="331"/>
      <c r="E179" s="160" t="s">
        <v>209</v>
      </c>
      <c r="F179" s="197"/>
      <c r="G179" s="159"/>
      <c r="H179" s="142"/>
      <c r="I179" s="124"/>
      <c r="J179" s="124"/>
      <c r="K179" s="124"/>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row>
    <row r="180" spans="1:50" s="68" customFormat="1" ht="18.75" customHeight="1" x14ac:dyDescent="0.2">
      <c r="A180" s="160" t="s">
        <v>34</v>
      </c>
      <c r="B180" s="331"/>
      <c r="C180" s="331"/>
      <c r="D180" s="159"/>
      <c r="E180" s="159"/>
      <c r="F180" s="159"/>
      <c r="G180" s="159"/>
      <c r="H180" s="142"/>
      <c r="I180" s="124"/>
      <c r="J180" s="124"/>
      <c r="K180" s="124"/>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row>
    <row r="181" spans="1:50" s="68" customFormat="1" ht="11.25" customHeight="1" x14ac:dyDescent="0.2">
      <c r="A181" s="158"/>
      <c r="B181" s="159"/>
      <c r="C181" s="159"/>
      <c r="D181" s="159"/>
      <c r="E181" s="159"/>
      <c r="F181" s="159"/>
      <c r="G181" s="159"/>
      <c r="H181" s="142"/>
      <c r="I181" s="124"/>
      <c r="J181" s="124"/>
      <c r="K181" s="124"/>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row>
    <row r="182" spans="1:50" ht="15" customHeight="1" x14ac:dyDescent="0.2">
      <c r="A182" s="332" t="s">
        <v>46</v>
      </c>
      <c r="B182" s="332"/>
      <c r="C182" s="332"/>
      <c r="D182" s="332"/>
      <c r="E182" s="60"/>
      <c r="F182" s="60"/>
      <c r="G182" s="60"/>
      <c r="H182" s="60"/>
    </row>
    <row r="183" spans="1:50" s="64" customFormat="1" ht="11.25" customHeight="1" x14ac:dyDescent="0.2">
      <c r="A183" s="61" t="s">
        <v>20</v>
      </c>
      <c r="B183" s="62" t="s">
        <v>44</v>
      </c>
      <c r="C183" s="62" t="s">
        <v>43</v>
      </c>
      <c r="D183" s="62" t="s">
        <v>0</v>
      </c>
      <c r="E183" s="62" t="s">
        <v>1</v>
      </c>
      <c r="F183" s="62" t="s">
        <v>2</v>
      </c>
      <c r="G183" s="73" t="s">
        <v>45</v>
      </c>
      <c r="H183" s="63"/>
      <c r="I183" s="124"/>
      <c r="J183" s="124"/>
      <c r="K183" s="124"/>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row>
    <row r="184" spans="1:50" ht="12" customHeight="1" x14ac:dyDescent="0.2">
      <c r="A184" s="40" t="s">
        <v>3</v>
      </c>
      <c r="B184" s="151"/>
      <c r="C184" s="151"/>
      <c r="D184" s="151"/>
      <c r="E184" s="151"/>
      <c r="F184" s="151"/>
      <c r="G184" s="41">
        <f>SUM(B184:C184)*Grunddaten!$C$44+D184*Grunddaten!$C$43+SUM(E184:F184)*Grunddaten!$C$42</f>
        <v>0</v>
      </c>
      <c r="H184" s="42"/>
    </row>
    <row r="185" spans="1:50" ht="12" customHeight="1" x14ac:dyDescent="0.2">
      <c r="A185" s="40" t="s">
        <v>4</v>
      </c>
      <c r="B185" s="151"/>
      <c r="C185" s="151"/>
      <c r="D185" s="151"/>
      <c r="E185" s="151"/>
      <c r="F185" s="151"/>
      <c r="G185" s="41">
        <f>SUM(B185:C185)*Grunddaten!$C$44+D185*Grunddaten!$C$43+SUM(E185:F185)*Grunddaten!$C$42</f>
        <v>0</v>
      </c>
      <c r="H185" s="42"/>
    </row>
    <row r="186" spans="1:50" ht="12" customHeight="1" x14ac:dyDescent="0.2">
      <c r="A186" s="40" t="s">
        <v>5</v>
      </c>
      <c r="B186" s="151"/>
      <c r="C186" s="151"/>
      <c r="D186" s="151"/>
      <c r="E186" s="151"/>
      <c r="F186" s="151"/>
      <c r="G186" s="41">
        <f>SUM(B186:C186)*Grunddaten!$C$44+D186*Grunddaten!$C$43+SUM(E186:F186)*Grunddaten!$C$42</f>
        <v>0</v>
      </c>
      <c r="H186" s="42"/>
    </row>
    <row r="187" spans="1:50" ht="12" customHeight="1" x14ac:dyDescent="0.2">
      <c r="A187" s="40" t="s">
        <v>6</v>
      </c>
      <c r="B187" s="151"/>
      <c r="C187" s="151"/>
      <c r="D187" s="151"/>
      <c r="E187" s="151"/>
      <c r="F187" s="151"/>
      <c r="G187" s="41">
        <f>SUM(B187:C187)*Grunddaten!$C$44+D187*Grunddaten!$C$43+SUM(E187:F187)*Grunddaten!$C$42</f>
        <v>0</v>
      </c>
      <c r="H187" s="42"/>
    </row>
    <row r="188" spans="1:50" s="55" customFormat="1" ht="7.5" customHeight="1" x14ac:dyDescent="0.2">
      <c r="A188" s="65"/>
      <c r="B188" s="65">
        <f>B184*Grunddaten!$C$20+B185*Grunddaten!$C$21+B186*Grunddaten!$C$22+B187*Grunddaten!$C$23</f>
        <v>0</v>
      </c>
      <c r="C188" s="65">
        <f>C184*Grunddaten!$C$20+C185*Grunddaten!$C$21+C186*Grunddaten!$C$22+C187*Grunddaten!$C$23</f>
        <v>0</v>
      </c>
      <c r="D188" s="65">
        <f>D184*Grunddaten!$C$20+D185*Grunddaten!$C$21+D186*Grunddaten!$C$22+D187*Grunddaten!$C$23</f>
        <v>0</v>
      </c>
      <c r="E188" s="65">
        <f>E184*Grunddaten!$C$26+E185*Grunddaten!$C$27+E186*Grunddaten!$C$28+E187*Grunddaten!$C$29</f>
        <v>0</v>
      </c>
      <c r="F188" s="65">
        <f>F184*Grunddaten!$C$32+F185*Grunddaten!$C$33+F186*Grunddaten!$C$34+F187*Grunddaten!$C$35</f>
        <v>0</v>
      </c>
      <c r="G188" s="65"/>
      <c r="H188" s="66"/>
      <c r="I188" s="124"/>
      <c r="J188" s="124"/>
      <c r="K188" s="124"/>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row>
    <row r="189" spans="1:50" s="55" customFormat="1" ht="7.5" customHeight="1" x14ac:dyDescent="0.2">
      <c r="A189" s="65"/>
      <c r="B189" s="65">
        <f>SUM(B184:B187)+SUM(B192:B195)</f>
        <v>0</v>
      </c>
      <c r="C189" s="65">
        <f t="shared" ref="C189:E189" si="7">SUM(C184:C187)+SUM(C192:C195)</f>
        <v>0</v>
      </c>
      <c r="D189" s="65">
        <f t="shared" si="7"/>
        <v>0</v>
      </c>
      <c r="E189" s="65">
        <f t="shared" si="7"/>
        <v>0</v>
      </c>
      <c r="F189" s="65">
        <f>SUM(F184:F187)</f>
        <v>0</v>
      </c>
      <c r="G189" s="65"/>
      <c r="H189" s="66"/>
      <c r="I189" s="124"/>
      <c r="J189" s="124"/>
      <c r="K189" s="124"/>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row>
    <row r="190" spans="1:50" ht="11.25" customHeight="1" x14ac:dyDescent="0.2">
      <c r="A190" s="332" t="s">
        <v>47</v>
      </c>
      <c r="B190" s="332"/>
      <c r="C190" s="332"/>
      <c r="D190" s="332"/>
      <c r="E190" s="60"/>
      <c r="F190" s="60"/>
      <c r="G190" s="60"/>
      <c r="H190" s="60"/>
    </row>
    <row r="191" spans="1:50" s="67" customFormat="1" ht="11.25" customHeight="1" x14ac:dyDescent="0.2">
      <c r="A191" s="61" t="s">
        <v>20</v>
      </c>
      <c r="B191" s="62" t="s">
        <v>44</v>
      </c>
      <c r="C191" s="62" t="s">
        <v>43</v>
      </c>
      <c r="D191" s="62" t="s">
        <v>0</v>
      </c>
      <c r="E191" s="62" t="s">
        <v>1</v>
      </c>
      <c r="F191" s="62"/>
      <c r="G191" s="73" t="s">
        <v>45</v>
      </c>
      <c r="H191" s="63"/>
      <c r="I191" s="124"/>
      <c r="J191" s="124"/>
      <c r="K191" s="124"/>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row>
    <row r="192" spans="1:50" ht="12" customHeight="1" x14ac:dyDescent="0.2">
      <c r="A192" s="40" t="s">
        <v>3</v>
      </c>
      <c r="B192" s="151"/>
      <c r="C192" s="151"/>
      <c r="D192" s="151"/>
      <c r="E192" s="151"/>
      <c r="F192" s="118"/>
      <c r="G192" s="41">
        <f>SUM(B192:C192)*Grunddaten!$C$53+D192*Grunddaten!$C$52+E192*Grunddaten!$C$51</f>
        <v>0</v>
      </c>
      <c r="H192" s="42"/>
    </row>
    <row r="193" spans="1:50" ht="12" customHeight="1" x14ac:dyDescent="0.2">
      <c r="A193" s="40" t="s">
        <v>4</v>
      </c>
      <c r="B193" s="151"/>
      <c r="C193" s="151"/>
      <c r="D193" s="151"/>
      <c r="E193" s="151"/>
      <c r="F193" s="118"/>
      <c r="G193" s="41">
        <f>SUM(B193:C193)*Grunddaten!$C$53+D193*Grunddaten!$C$52+E193*Grunddaten!$C$51</f>
        <v>0</v>
      </c>
      <c r="H193" s="42"/>
    </row>
    <row r="194" spans="1:50" ht="12" customHeight="1" x14ac:dyDescent="0.2">
      <c r="A194" s="40" t="s">
        <v>5</v>
      </c>
      <c r="B194" s="151"/>
      <c r="C194" s="151"/>
      <c r="D194" s="151"/>
      <c r="E194" s="151"/>
      <c r="F194" s="118"/>
      <c r="G194" s="41">
        <f>SUM(B194:C194)*Grunddaten!$C$53+D194*Grunddaten!$C$52+E194*Grunddaten!$C$51</f>
        <v>0</v>
      </c>
      <c r="H194" s="42"/>
    </row>
    <row r="195" spans="1:50" ht="12" customHeight="1" x14ac:dyDescent="0.2">
      <c r="A195" s="40" t="s">
        <v>6</v>
      </c>
      <c r="B195" s="151"/>
      <c r="C195" s="151"/>
      <c r="D195" s="151"/>
      <c r="E195" s="151"/>
      <c r="F195" s="118"/>
      <c r="G195" s="41">
        <f>SUM(B195:C195)*Grunddaten!$C$53+D195*Grunddaten!$C$52+E195*Grunddaten!$C$51</f>
        <v>0</v>
      </c>
      <c r="H195" s="42"/>
      <c r="I195" s="124">
        <f>IF(B189+D189+C189=0,0,1)</f>
        <v>0</v>
      </c>
      <c r="J195" s="124">
        <f>IF(I195+I196=0,0,IF(I196&gt;0,0.07,0.2))</f>
        <v>0</v>
      </c>
    </row>
    <row r="196" spans="1:50" s="69" customFormat="1" ht="11.25" customHeight="1" x14ac:dyDescent="0.2">
      <c r="A196" s="68"/>
      <c r="B196" s="65">
        <f>B192*Grunddaten!$C$20+B193*Grunddaten!$C$21+B194*Grunddaten!$C$22+B195*Grunddaten!$C$23</f>
        <v>0</v>
      </c>
      <c r="C196" s="65">
        <f>C192*Grunddaten!$C$20+C193*Grunddaten!$C$21+C194*Grunddaten!$C$22+C195*Grunddaten!$C$23</f>
        <v>0</v>
      </c>
      <c r="D196" s="65">
        <f>D192*Grunddaten!$C$20+D193*Grunddaten!$C$21+D194*Grunddaten!$C$22+D195*Grunddaten!$C$23</f>
        <v>0</v>
      </c>
      <c r="E196" s="65">
        <f>E192*Grunddaten!$C$26+E193*Grunddaten!$C$27+E194*Grunddaten!$C$28+E195*Grunddaten!$C$29</f>
        <v>0</v>
      </c>
      <c r="F196" s="68"/>
      <c r="G196" s="68"/>
      <c r="H196" s="66"/>
      <c r="I196" s="124">
        <f>IF(E189+F189=0,0,1)</f>
        <v>0</v>
      </c>
      <c r="J196" s="124"/>
      <c r="K196" s="124"/>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row>
    <row r="197" spans="1:50" s="69" customFormat="1" ht="12" customHeight="1" x14ac:dyDescent="0.2">
      <c r="A197" s="43"/>
      <c r="B197" s="43" t="s">
        <v>7</v>
      </c>
      <c r="C197" s="44">
        <f>SUM($B184:$F187)+SUM($B192:$F195)</f>
        <v>0</v>
      </c>
      <c r="D197" s="43"/>
      <c r="E197" s="45"/>
      <c r="F197" s="70" t="s">
        <v>11</v>
      </c>
      <c r="G197" s="46">
        <f>SUM($B188:$F188)+SUM($B196:$E196)</f>
        <v>0</v>
      </c>
      <c r="H197" s="47"/>
      <c r="I197" s="124"/>
      <c r="J197" s="124"/>
      <c r="K197" s="124"/>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row>
    <row r="198" spans="1:50" s="69" customFormat="1" ht="12" customHeight="1" x14ac:dyDescent="0.2">
      <c r="A198" s="43"/>
      <c r="B198" s="43" t="s">
        <v>8</v>
      </c>
      <c r="C198" s="44">
        <f>SUM($B192:$E195)</f>
        <v>0</v>
      </c>
      <c r="D198" s="43"/>
      <c r="E198" s="45"/>
      <c r="F198" s="50" t="s">
        <v>12</v>
      </c>
      <c r="G198" s="46">
        <f>(IF($C197=0,0,IF($C198=0,0,IF($J200&gt;=0,$J200,0))))</f>
        <v>0</v>
      </c>
      <c r="H198" s="66"/>
      <c r="I198" s="124"/>
      <c r="J198" s="124" t="s">
        <v>10</v>
      </c>
      <c r="K198" s="124"/>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row>
    <row r="199" spans="1:50" s="68" customFormat="1" ht="12" customHeight="1" x14ac:dyDescent="0.2">
      <c r="A199" s="43"/>
      <c r="B199" s="48" t="s">
        <v>9</v>
      </c>
      <c r="C199" s="49">
        <f>SUM($G184:$G187)+SUM($G192:$G195)</f>
        <v>0</v>
      </c>
      <c r="D199" s="50"/>
      <c r="E199" s="45"/>
      <c r="F199" s="50" t="str">
        <f>IF(Grunddaten!$C$62="ja","zuzügl. " &amp; TEXT(Grunddaten!$C$59,"#0 %") &amp;  " Ausfallzeiten:","zuzügl. " &amp; TEXT(Grunddaten!$C$58,"#0 %") &amp;  " Ausfallzeiten:")</f>
        <v>zuzügl. 22 % Ausfallzeiten:</v>
      </c>
      <c r="G199" s="51">
        <f>IF(Grunddaten!$C$62="ja",(G197+G198)*Grunddaten!$C$59,(G197+G198)*Grunddaten!$C$58)</f>
        <v>0</v>
      </c>
      <c r="H199" s="66"/>
      <c r="I199" s="124"/>
      <c r="J199" s="124" t="e">
        <f>(SUM(B184:F184,B192:E192)*BMWert25+SUM(B185:F185,B193:E193)*BMWert35+SUM(B186:F186,B194:E194)*BMWert45+SUM(B187:F187,B195:E195)*BMWertÜber45)/(SUM(B184:F187,B192:E195))</f>
        <v>#DIV/0!</v>
      </c>
      <c r="K199" s="124" t="e">
        <f>IF(J199&lt;=25,BMWert25,IF(J199&lt;=35,BMWert35,IF(J199&lt;45,BMWert45,BMWertÜber45)))</f>
        <v>#DIV/0!</v>
      </c>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row>
    <row r="200" spans="1:50" s="69" customFormat="1" ht="12" customHeight="1" x14ac:dyDescent="0.2">
      <c r="A200" s="43"/>
      <c r="B200" s="70" t="s">
        <v>14</v>
      </c>
      <c r="C200" s="52">
        <f>SUM(B192:D195)*13+SUM(E192:E195)*15</f>
        <v>0</v>
      </c>
      <c r="D200" s="43"/>
      <c r="E200" s="53"/>
      <c r="F200" s="50" t="str">
        <f>IF(Grunddaten!$C$62="ja","","zuzügl. " &amp; TEXT(Grunddaten!$C$67,"#0 %") &amp;  " Leitungstätigkeiten:")</f>
        <v>zuzügl. 20 % Leitungstätigkeiten:</v>
      </c>
      <c r="G200" s="123">
        <f>IF(Grunddaten!$C$62="ja","",G197*Grunddaten!$C$67)</f>
        <v>0</v>
      </c>
      <c r="H200" s="66"/>
      <c r="I200" s="124"/>
      <c r="J200" s="124" t="e">
        <f>IF(J195=0.2,(12-C199)*J195*K199,(25-C199)*J195*K199)</f>
        <v>#DIV/0!</v>
      </c>
      <c r="K200" s="124"/>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row>
    <row r="201" spans="1:50" s="69" customFormat="1" ht="12" customHeight="1" x14ac:dyDescent="0.2">
      <c r="A201" s="43"/>
      <c r="B201" s="4" t="s">
        <v>63</v>
      </c>
      <c r="C201" s="153"/>
      <c r="D201" s="43"/>
      <c r="E201" s="53"/>
      <c r="F201" s="70" t="s">
        <v>13</v>
      </c>
      <c r="G201" s="52">
        <f>SUM(G197:G200)</f>
        <v>0</v>
      </c>
      <c r="H201" s="66"/>
      <c r="I201" s="124"/>
      <c r="J201" s="124"/>
      <c r="K201" s="124"/>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row>
    <row r="202" spans="1:50" s="71" customFormat="1" ht="18.75" customHeight="1" x14ac:dyDescent="0.2">
      <c r="B202" s="72"/>
      <c r="C202" s="72"/>
      <c r="E202" s="54"/>
      <c r="H202" s="66"/>
      <c r="I202" s="124"/>
      <c r="J202" s="124"/>
      <c r="K202" s="124"/>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row>
    <row r="203" spans="1:50" s="59" customFormat="1" ht="18.600000000000001" customHeight="1" x14ac:dyDescent="0.2">
      <c r="A203" s="58" t="s">
        <v>56</v>
      </c>
      <c r="B203" s="336"/>
      <c r="C203" s="336"/>
      <c r="D203" s="336"/>
      <c r="E203" s="336"/>
      <c r="F203" s="336"/>
      <c r="G203" s="336"/>
      <c r="H203" s="142"/>
      <c r="I203" s="124"/>
      <c r="J203" s="124"/>
      <c r="K203" s="124"/>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row>
    <row r="204" spans="1:50" s="68" customFormat="1" ht="18.75" customHeight="1" x14ac:dyDescent="0.2">
      <c r="A204" s="158" t="s">
        <v>210</v>
      </c>
      <c r="B204" s="331"/>
      <c r="C204" s="331"/>
      <c r="E204" s="160" t="s">
        <v>209</v>
      </c>
      <c r="F204" s="197"/>
      <c r="G204" s="159"/>
      <c r="H204" s="142"/>
      <c r="I204" s="124"/>
      <c r="J204" s="124"/>
      <c r="K204" s="12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row>
    <row r="205" spans="1:50" s="68" customFormat="1" ht="18.75" customHeight="1" x14ac:dyDescent="0.2">
      <c r="A205" s="160" t="s">
        <v>34</v>
      </c>
      <c r="B205" s="331"/>
      <c r="C205" s="331"/>
      <c r="D205" s="159"/>
      <c r="E205" s="159"/>
      <c r="F205" s="159"/>
      <c r="G205" s="159"/>
      <c r="H205" s="142"/>
      <c r="I205" s="124"/>
      <c r="J205" s="124"/>
      <c r="K205" s="124"/>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row>
    <row r="206" spans="1:50" s="68" customFormat="1" ht="11.25" customHeight="1" x14ac:dyDescent="0.2">
      <c r="A206" s="158"/>
      <c r="B206" s="159"/>
      <c r="C206" s="159"/>
      <c r="D206" s="159"/>
      <c r="E206" s="159"/>
      <c r="F206" s="159"/>
      <c r="G206" s="159"/>
      <c r="H206" s="142"/>
      <c r="I206" s="124"/>
      <c r="J206" s="124"/>
      <c r="K206" s="124"/>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row>
    <row r="207" spans="1:50" ht="15" customHeight="1" x14ac:dyDescent="0.2">
      <c r="A207" s="332" t="s">
        <v>46</v>
      </c>
      <c r="B207" s="332"/>
      <c r="C207" s="332"/>
      <c r="D207" s="332"/>
      <c r="E207" s="60"/>
      <c r="F207" s="60"/>
      <c r="G207" s="60"/>
      <c r="H207" s="60"/>
    </row>
    <row r="208" spans="1:50" s="64" customFormat="1" ht="11.25" customHeight="1" x14ac:dyDescent="0.2">
      <c r="A208" s="61" t="s">
        <v>20</v>
      </c>
      <c r="B208" s="62" t="s">
        <v>44</v>
      </c>
      <c r="C208" s="62" t="s">
        <v>43</v>
      </c>
      <c r="D208" s="62" t="s">
        <v>0</v>
      </c>
      <c r="E208" s="62" t="s">
        <v>1</v>
      </c>
      <c r="F208" s="62" t="s">
        <v>2</v>
      </c>
      <c r="G208" s="73" t="s">
        <v>45</v>
      </c>
      <c r="H208" s="63"/>
      <c r="I208" s="124"/>
      <c r="J208" s="124"/>
      <c r="K208" s="124"/>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row>
    <row r="209" spans="1:50" ht="12" customHeight="1" x14ac:dyDescent="0.2">
      <c r="A209" s="40" t="s">
        <v>3</v>
      </c>
      <c r="B209" s="151"/>
      <c r="C209" s="151"/>
      <c r="D209" s="151"/>
      <c r="E209" s="151"/>
      <c r="F209" s="151"/>
      <c r="G209" s="41">
        <f>SUM(B209:C209)*Grunddaten!$C$44+D209*Grunddaten!$C$43+SUM(E209:F209)*Grunddaten!$C$42</f>
        <v>0</v>
      </c>
      <c r="H209" s="42"/>
    </row>
    <row r="210" spans="1:50" ht="12" customHeight="1" x14ac:dyDescent="0.2">
      <c r="A210" s="40" t="s">
        <v>4</v>
      </c>
      <c r="B210" s="151"/>
      <c r="C210" s="151"/>
      <c r="D210" s="151"/>
      <c r="E210" s="151"/>
      <c r="F210" s="151"/>
      <c r="G210" s="41">
        <f>SUM(B210:C210)*Grunddaten!$C$44+D210*Grunddaten!$C$43+SUM(E210:F210)*Grunddaten!$C$42</f>
        <v>0</v>
      </c>
      <c r="H210" s="42"/>
    </row>
    <row r="211" spans="1:50" ht="12" customHeight="1" x14ac:dyDescent="0.2">
      <c r="A211" s="40" t="s">
        <v>5</v>
      </c>
      <c r="B211" s="151"/>
      <c r="C211" s="151"/>
      <c r="D211" s="151"/>
      <c r="E211" s="151"/>
      <c r="F211" s="151"/>
      <c r="G211" s="41">
        <f>SUM(B211:C211)*Grunddaten!$C$44+D211*Grunddaten!$C$43+SUM(E211:F211)*Grunddaten!$C$42</f>
        <v>0</v>
      </c>
      <c r="H211" s="42"/>
    </row>
    <row r="212" spans="1:50" ht="12" customHeight="1" x14ac:dyDescent="0.2">
      <c r="A212" s="40" t="s">
        <v>6</v>
      </c>
      <c r="B212" s="151"/>
      <c r="C212" s="151"/>
      <c r="D212" s="151"/>
      <c r="E212" s="151"/>
      <c r="F212" s="151"/>
      <c r="G212" s="41">
        <f>SUM(B212:C212)*Grunddaten!$C$44+D212*Grunddaten!$C$43+SUM(E212:F212)*Grunddaten!$C$42</f>
        <v>0</v>
      </c>
      <c r="H212" s="42"/>
    </row>
    <row r="213" spans="1:50" s="55" customFormat="1" ht="7.5" customHeight="1" x14ac:dyDescent="0.2">
      <c r="A213" s="65"/>
      <c r="B213" s="65">
        <f>B209*Grunddaten!$C$20+B210*Grunddaten!$C$21+B211*Grunddaten!$C$22+B212*Grunddaten!$C$23</f>
        <v>0</v>
      </c>
      <c r="C213" s="65">
        <f>C209*Grunddaten!$C$20+C210*Grunddaten!$C$21+C211*Grunddaten!$C$22+C212*Grunddaten!$C$23</f>
        <v>0</v>
      </c>
      <c r="D213" s="65">
        <f>D209*Grunddaten!$C$20+D210*Grunddaten!$C$21+D211*Grunddaten!$C$22+D212*Grunddaten!$C$23</f>
        <v>0</v>
      </c>
      <c r="E213" s="65">
        <f>E209*Grunddaten!$C$26+E210*Grunddaten!$C$27+E211*Grunddaten!$C$28+E212*Grunddaten!$C$29</f>
        <v>0</v>
      </c>
      <c r="F213" s="65">
        <f>F209*Grunddaten!$C$32+F210*Grunddaten!$C$33+F211*Grunddaten!$C$34+F212*Grunddaten!$C$35</f>
        <v>0</v>
      </c>
      <c r="G213" s="65"/>
      <c r="H213" s="66"/>
      <c r="I213" s="124"/>
      <c r="J213" s="124"/>
      <c r="K213" s="124"/>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row>
    <row r="214" spans="1:50" s="55" customFormat="1" ht="7.5" customHeight="1" x14ac:dyDescent="0.2">
      <c r="A214" s="65"/>
      <c r="B214" s="65">
        <f>SUM(B209:B212)+SUM(B217:B220)</f>
        <v>0</v>
      </c>
      <c r="C214" s="65">
        <f t="shared" ref="C214:E214" si="8">SUM(C209:C212)+SUM(C217:C220)</f>
        <v>0</v>
      </c>
      <c r="D214" s="65">
        <f t="shared" si="8"/>
        <v>0</v>
      </c>
      <c r="E214" s="65">
        <f t="shared" si="8"/>
        <v>0</v>
      </c>
      <c r="F214" s="65">
        <f>SUM(F209:F212)</f>
        <v>0</v>
      </c>
      <c r="G214" s="65"/>
      <c r="H214" s="66"/>
      <c r="I214" s="124"/>
      <c r="J214" s="124"/>
      <c r="K214" s="12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row>
    <row r="215" spans="1:50" ht="11.25" customHeight="1" x14ac:dyDescent="0.2">
      <c r="A215" s="332" t="s">
        <v>47</v>
      </c>
      <c r="B215" s="332"/>
      <c r="C215" s="332"/>
      <c r="D215" s="332"/>
      <c r="E215" s="60"/>
      <c r="F215" s="60"/>
      <c r="G215" s="60"/>
      <c r="H215" s="60"/>
    </row>
    <row r="216" spans="1:50" s="67" customFormat="1" ht="11.25" customHeight="1" x14ac:dyDescent="0.2">
      <c r="A216" s="61" t="s">
        <v>20</v>
      </c>
      <c r="B216" s="62" t="s">
        <v>44</v>
      </c>
      <c r="C216" s="62" t="s">
        <v>43</v>
      </c>
      <c r="D216" s="62" t="s">
        <v>0</v>
      </c>
      <c r="E216" s="62" t="s">
        <v>1</v>
      </c>
      <c r="F216" s="62"/>
      <c r="G216" s="73" t="s">
        <v>45</v>
      </c>
      <c r="H216" s="63"/>
      <c r="I216" s="124"/>
      <c r="J216" s="124"/>
      <c r="K216" s="124"/>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row>
    <row r="217" spans="1:50" ht="12" customHeight="1" x14ac:dyDescent="0.2">
      <c r="A217" s="40" t="s">
        <v>3</v>
      </c>
      <c r="B217" s="151"/>
      <c r="C217" s="151"/>
      <c r="D217" s="151"/>
      <c r="E217" s="151"/>
      <c r="F217" s="118"/>
      <c r="G217" s="41">
        <f>SUM(B217:C217)*Grunddaten!$C$53+D217*Grunddaten!$C$52+E217*Grunddaten!$C$51</f>
        <v>0</v>
      </c>
      <c r="H217" s="42"/>
    </row>
    <row r="218" spans="1:50" ht="12" customHeight="1" x14ac:dyDescent="0.2">
      <c r="A218" s="40" t="s">
        <v>4</v>
      </c>
      <c r="B218" s="151"/>
      <c r="C218" s="151"/>
      <c r="D218" s="151"/>
      <c r="E218" s="151"/>
      <c r="F218" s="118"/>
      <c r="G218" s="41">
        <f>SUM(B218:C218)*Grunddaten!$C$53+D218*Grunddaten!$C$52+E218*Grunddaten!$C$51</f>
        <v>0</v>
      </c>
      <c r="H218" s="42"/>
    </row>
    <row r="219" spans="1:50" ht="12" customHeight="1" x14ac:dyDescent="0.2">
      <c r="A219" s="40" t="s">
        <v>5</v>
      </c>
      <c r="B219" s="151"/>
      <c r="C219" s="151"/>
      <c r="D219" s="151"/>
      <c r="E219" s="151"/>
      <c r="F219" s="118"/>
      <c r="G219" s="41">
        <f>SUM(B219:C219)*Grunddaten!$C$53+D219*Grunddaten!$C$52+E219*Grunddaten!$C$51</f>
        <v>0</v>
      </c>
      <c r="H219" s="42"/>
    </row>
    <row r="220" spans="1:50" ht="12" customHeight="1" x14ac:dyDescent="0.2">
      <c r="A220" s="40" t="s">
        <v>6</v>
      </c>
      <c r="B220" s="151"/>
      <c r="C220" s="151"/>
      <c r="D220" s="151"/>
      <c r="E220" s="151"/>
      <c r="F220" s="118"/>
      <c r="G220" s="41">
        <f>SUM(B220:C220)*Grunddaten!$C$53+D220*Grunddaten!$C$52+E220*Grunddaten!$C$51</f>
        <v>0</v>
      </c>
      <c r="H220" s="42"/>
      <c r="I220" s="124">
        <f>IF(B214+D214+C214=0,0,1)</f>
        <v>0</v>
      </c>
      <c r="J220" s="124">
        <f>IF(I220+I221=0,0,IF(I221&gt;0,0.07,0.2))</f>
        <v>0</v>
      </c>
    </row>
    <row r="221" spans="1:50" s="69" customFormat="1" ht="11.25" customHeight="1" x14ac:dyDescent="0.2">
      <c r="A221" s="68"/>
      <c r="B221" s="65">
        <f>B217*Grunddaten!$C$20+B218*Grunddaten!$C$21+B219*Grunddaten!$C$22+B220*Grunddaten!$C$23</f>
        <v>0</v>
      </c>
      <c r="C221" s="65">
        <f>C217*Grunddaten!$C$20+C218*Grunddaten!$C$21+C219*Grunddaten!$C$22+C220*Grunddaten!$C$23</f>
        <v>0</v>
      </c>
      <c r="D221" s="65">
        <f>D217*Grunddaten!$C$20+D218*Grunddaten!$C$21+D219*Grunddaten!$C$22+D220*Grunddaten!$C$23</f>
        <v>0</v>
      </c>
      <c r="E221" s="65">
        <f>E217*Grunddaten!$C$26+E218*Grunddaten!$C$27+E219*Grunddaten!$C$28+E220*Grunddaten!$C$29</f>
        <v>0</v>
      </c>
      <c r="F221" s="68"/>
      <c r="G221" s="68"/>
      <c r="H221" s="66"/>
      <c r="I221" s="124">
        <f>IF(E214+F214=0,0,1)</f>
        <v>0</v>
      </c>
      <c r="J221" s="124"/>
      <c r="K221" s="124"/>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row>
    <row r="222" spans="1:50" s="69" customFormat="1" ht="12" customHeight="1" x14ac:dyDescent="0.2">
      <c r="A222" s="43"/>
      <c r="B222" s="43" t="s">
        <v>7</v>
      </c>
      <c r="C222" s="44">
        <f>SUM($B209:$F212)+SUM($B217:$F220)</f>
        <v>0</v>
      </c>
      <c r="D222" s="43"/>
      <c r="E222" s="45"/>
      <c r="F222" s="70" t="s">
        <v>11</v>
      </c>
      <c r="G222" s="46">
        <f>SUM($B213:$F213)+SUM($B221:$E221)</f>
        <v>0</v>
      </c>
      <c r="H222" s="47"/>
      <c r="I222" s="124"/>
      <c r="J222" s="124"/>
      <c r="K222" s="124"/>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row>
    <row r="223" spans="1:50" s="69" customFormat="1" ht="12" customHeight="1" x14ac:dyDescent="0.2">
      <c r="A223" s="43"/>
      <c r="B223" s="43" t="s">
        <v>8</v>
      </c>
      <c r="C223" s="44">
        <f>SUM($B217:$E220)</f>
        <v>0</v>
      </c>
      <c r="D223" s="43"/>
      <c r="E223" s="45"/>
      <c r="F223" s="50" t="s">
        <v>12</v>
      </c>
      <c r="G223" s="46">
        <f>(IF($C222=0,0,IF($C223=0,0,IF($J225&gt;=0,$J225,0))))</f>
        <v>0</v>
      </c>
      <c r="H223" s="66"/>
      <c r="I223" s="124"/>
      <c r="J223" s="124" t="s">
        <v>10</v>
      </c>
      <c r="K223" s="124"/>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row>
    <row r="224" spans="1:50" s="68" customFormat="1" ht="12" customHeight="1" x14ac:dyDescent="0.2">
      <c r="A224" s="43"/>
      <c r="B224" s="48" t="s">
        <v>9</v>
      </c>
      <c r="C224" s="49">
        <f>SUM($G209:$G212)+SUM($G217:$G220)</f>
        <v>0</v>
      </c>
      <c r="D224" s="50"/>
      <c r="E224" s="45"/>
      <c r="F224" s="50" t="str">
        <f>IF(Grunddaten!$C$62="ja","zuzügl. " &amp; TEXT(Grunddaten!$C$59,"#0 %") &amp;  " Ausfallzeiten:","zuzügl. " &amp; TEXT(Grunddaten!$C$58,"#0 %") &amp;  " Ausfallzeiten:")</f>
        <v>zuzügl. 22 % Ausfallzeiten:</v>
      </c>
      <c r="G224" s="51">
        <f>IF(Grunddaten!$C$62="ja",(G222+G223)*Grunddaten!$C$59,(G222+G223)*Grunddaten!$C$58)</f>
        <v>0</v>
      </c>
      <c r="H224" s="66"/>
      <c r="I224" s="124"/>
      <c r="J224" s="124" t="e">
        <f>(SUM(B209:F209,B217:E217)*BMWert25+SUM(B210:F210,B218:E218)*BMWert35+SUM(B211:F211,B219:E219)*BMWert45+SUM(B212:F212,B220:E220)*BMWertÜber45)/(SUM(B209:F212,B217:E220))</f>
        <v>#DIV/0!</v>
      </c>
      <c r="K224" s="124" t="e">
        <f>IF(J224&lt;=25,BMWert25,IF(J224&lt;=35,BMWert35,IF(J224&lt;45,BMWert45,BMWertÜber45)))</f>
        <v>#DIV/0!</v>
      </c>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row>
    <row r="225" spans="1:50" s="69" customFormat="1" ht="12" customHeight="1" x14ac:dyDescent="0.2">
      <c r="A225" s="43"/>
      <c r="B225" s="70" t="s">
        <v>14</v>
      </c>
      <c r="C225" s="52">
        <f>SUM(B217:D220)*13+SUM(E217:E220)*15</f>
        <v>0</v>
      </c>
      <c r="D225" s="43"/>
      <c r="E225" s="53"/>
      <c r="F225" s="50" t="str">
        <f>IF(Grunddaten!$C$62="ja","","zuzügl. " &amp; TEXT(Grunddaten!$C$67,"#0 %") &amp;  " Leitungstätigkeiten:")</f>
        <v>zuzügl. 20 % Leitungstätigkeiten:</v>
      </c>
      <c r="G225" s="123">
        <f>IF(Grunddaten!$C$62="ja","",G222*Grunddaten!$C$67)</f>
        <v>0</v>
      </c>
      <c r="H225" s="66"/>
      <c r="I225" s="124"/>
      <c r="J225" s="124" t="e">
        <f>IF(J220=0.2,(12-C224)*J220*K224,(25-C224)*J220*K224)</f>
        <v>#DIV/0!</v>
      </c>
      <c r="K225" s="124"/>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row>
    <row r="226" spans="1:50" s="69" customFormat="1" ht="12" customHeight="1" x14ac:dyDescent="0.2">
      <c r="A226" s="43"/>
      <c r="B226" s="4" t="s">
        <v>63</v>
      </c>
      <c r="C226" s="153"/>
      <c r="D226" s="43"/>
      <c r="E226" s="53"/>
      <c r="F226" s="70" t="s">
        <v>13</v>
      </c>
      <c r="G226" s="52">
        <f>SUM(G222:G225)</f>
        <v>0</v>
      </c>
      <c r="H226" s="66"/>
      <c r="I226" s="124"/>
      <c r="J226" s="124"/>
      <c r="K226" s="124"/>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row>
    <row r="227" spans="1:50" s="71" customFormat="1" ht="18.75" customHeight="1" x14ac:dyDescent="0.2">
      <c r="B227" s="72"/>
      <c r="C227" s="72"/>
      <c r="E227" s="54"/>
      <c r="H227" s="66"/>
      <c r="I227" s="124"/>
      <c r="J227" s="124"/>
      <c r="K227" s="124"/>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row>
    <row r="228" spans="1:50" s="59" customFormat="1" ht="18.600000000000001" customHeight="1" x14ac:dyDescent="0.2">
      <c r="A228" s="58" t="s">
        <v>57</v>
      </c>
      <c r="B228" s="336"/>
      <c r="C228" s="336"/>
      <c r="D228" s="336"/>
      <c r="E228" s="336"/>
      <c r="F228" s="336"/>
      <c r="G228" s="336"/>
      <c r="H228" s="142"/>
      <c r="I228" s="124"/>
      <c r="J228" s="124"/>
      <c r="K228" s="124"/>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row>
    <row r="229" spans="1:50" s="68" customFormat="1" ht="18.75" customHeight="1" x14ac:dyDescent="0.2">
      <c r="A229" s="158" t="s">
        <v>210</v>
      </c>
      <c r="B229" s="331"/>
      <c r="C229" s="331"/>
      <c r="E229" s="160" t="s">
        <v>209</v>
      </c>
      <c r="F229" s="197"/>
      <c r="G229" s="159"/>
      <c r="H229" s="142"/>
      <c r="I229" s="124"/>
      <c r="J229" s="124"/>
      <c r="K229" s="124"/>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row>
    <row r="230" spans="1:50" s="68" customFormat="1" ht="18.75" customHeight="1" x14ac:dyDescent="0.2">
      <c r="A230" s="160" t="s">
        <v>34</v>
      </c>
      <c r="B230" s="331"/>
      <c r="C230" s="331"/>
      <c r="D230" s="159"/>
      <c r="E230" s="159"/>
      <c r="F230" s="159"/>
      <c r="G230" s="159"/>
      <c r="H230" s="142"/>
      <c r="I230" s="124"/>
      <c r="J230" s="124"/>
      <c r="K230" s="124"/>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row>
    <row r="231" spans="1:50" s="68" customFormat="1" ht="11.25" customHeight="1" x14ac:dyDescent="0.2">
      <c r="A231" s="158"/>
      <c r="B231" s="159"/>
      <c r="C231" s="159"/>
      <c r="D231" s="159"/>
      <c r="E231" s="159"/>
      <c r="F231" s="159"/>
      <c r="G231" s="159"/>
      <c r="H231" s="142"/>
      <c r="I231" s="124"/>
      <c r="J231" s="124"/>
      <c r="K231" s="124"/>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row>
    <row r="232" spans="1:50" ht="15" customHeight="1" x14ac:dyDescent="0.2">
      <c r="A232" s="332" t="s">
        <v>46</v>
      </c>
      <c r="B232" s="332"/>
      <c r="C232" s="332"/>
      <c r="D232" s="332"/>
      <c r="E232" s="60"/>
      <c r="F232" s="60"/>
      <c r="G232" s="60"/>
      <c r="H232" s="60"/>
    </row>
    <row r="233" spans="1:50" s="64" customFormat="1" ht="11.25" customHeight="1" x14ac:dyDescent="0.2">
      <c r="A233" s="61" t="s">
        <v>20</v>
      </c>
      <c r="B233" s="62" t="s">
        <v>44</v>
      </c>
      <c r="C233" s="62" t="s">
        <v>43</v>
      </c>
      <c r="D233" s="62" t="s">
        <v>0</v>
      </c>
      <c r="E233" s="62" t="s">
        <v>1</v>
      </c>
      <c r="F233" s="62" t="s">
        <v>2</v>
      </c>
      <c r="G233" s="73" t="s">
        <v>45</v>
      </c>
      <c r="H233" s="63"/>
      <c r="I233" s="124"/>
      <c r="J233" s="124"/>
      <c r="K233" s="124"/>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row>
    <row r="234" spans="1:50" ht="12" customHeight="1" x14ac:dyDescent="0.2">
      <c r="A234" s="40" t="s">
        <v>3</v>
      </c>
      <c r="B234" s="151"/>
      <c r="C234" s="151"/>
      <c r="D234" s="151"/>
      <c r="E234" s="151"/>
      <c r="F234" s="151"/>
      <c r="G234" s="41">
        <f>SUM(B234:C234)*Grunddaten!$C$44+D234*Grunddaten!$C$43+SUM(E234:F234)*Grunddaten!$C$42</f>
        <v>0</v>
      </c>
      <c r="H234" s="42"/>
    </row>
    <row r="235" spans="1:50" ht="12" customHeight="1" x14ac:dyDescent="0.2">
      <c r="A235" s="40" t="s">
        <v>4</v>
      </c>
      <c r="B235" s="151"/>
      <c r="C235" s="151"/>
      <c r="D235" s="151"/>
      <c r="E235" s="151"/>
      <c r="F235" s="151"/>
      <c r="G235" s="41">
        <f>SUM(B235:C235)*Grunddaten!$C$44+D235*Grunddaten!$C$43+SUM(E235:F235)*Grunddaten!$C$42</f>
        <v>0</v>
      </c>
      <c r="H235" s="42"/>
    </row>
    <row r="236" spans="1:50" ht="12" customHeight="1" x14ac:dyDescent="0.2">
      <c r="A236" s="40" t="s">
        <v>5</v>
      </c>
      <c r="B236" s="151"/>
      <c r="C236" s="151"/>
      <c r="D236" s="151"/>
      <c r="E236" s="151"/>
      <c r="F236" s="151"/>
      <c r="G236" s="41">
        <f>SUM(B236:C236)*Grunddaten!$C$44+D236*Grunddaten!$C$43+SUM(E236:F236)*Grunddaten!$C$42</f>
        <v>0</v>
      </c>
      <c r="H236" s="42"/>
    </row>
    <row r="237" spans="1:50" ht="12" customHeight="1" x14ac:dyDescent="0.2">
      <c r="A237" s="40" t="s">
        <v>6</v>
      </c>
      <c r="B237" s="151"/>
      <c r="C237" s="151"/>
      <c r="D237" s="151"/>
      <c r="E237" s="151"/>
      <c r="F237" s="151"/>
      <c r="G237" s="41">
        <f>SUM(B237:C237)*Grunddaten!$C$44+D237*Grunddaten!$C$43+SUM(E237:F237)*Grunddaten!$C$42</f>
        <v>0</v>
      </c>
      <c r="H237" s="42"/>
    </row>
    <row r="238" spans="1:50" s="55" customFormat="1" ht="7.5" customHeight="1" x14ac:dyDescent="0.2">
      <c r="A238" s="65"/>
      <c r="B238" s="65">
        <f>B234*Grunddaten!$C$20+B235*Grunddaten!$C$21+B236*Grunddaten!$C$22+B237*Grunddaten!$C$23</f>
        <v>0</v>
      </c>
      <c r="C238" s="65">
        <f>C234*Grunddaten!$C$20+C235*Grunddaten!$C$21+C236*Grunddaten!$C$22+C237*Grunddaten!$C$23</f>
        <v>0</v>
      </c>
      <c r="D238" s="65">
        <f>D234*Grunddaten!$C$20+D235*Grunddaten!$C$21+D236*Grunddaten!$C$22+D237*Grunddaten!$C$23</f>
        <v>0</v>
      </c>
      <c r="E238" s="65">
        <f>E234*Grunddaten!$C$26+E235*Grunddaten!$C$27+E236*Grunddaten!$C$28+E237*Grunddaten!$C$29</f>
        <v>0</v>
      </c>
      <c r="F238" s="65">
        <f>F234*Grunddaten!$C$32+F235*Grunddaten!$C$33+F236*Grunddaten!$C$34+F237*Grunddaten!$C$35</f>
        <v>0</v>
      </c>
      <c r="G238" s="65"/>
      <c r="H238" s="66"/>
      <c r="I238" s="124"/>
      <c r="J238" s="124"/>
      <c r="K238" s="124"/>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row>
    <row r="239" spans="1:50" s="55" customFormat="1" ht="7.5" customHeight="1" x14ac:dyDescent="0.2">
      <c r="A239" s="65"/>
      <c r="B239" s="65">
        <f>SUM(B234:B237)+SUM(B242:B245)</f>
        <v>0</v>
      </c>
      <c r="C239" s="65">
        <f t="shared" ref="C239:E239" si="9">SUM(C234:C237)+SUM(C242:C245)</f>
        <v>0</v>
      </c>
      <c r="D239" s="65">
        <f t="shared" si="9"/>
        <v>0</v>
      </c>
      <c r="E239" s="65">
        <f t="shared" si="9"/>
        <v>0</v>
      </c>
      <c r="F239" s="65">
        <f>SUM(F234:F237)</f>
        <v>0</v>
      </c>
      <c r="G239" s="65"/>
      <c r="H239" s="66"/>
      <c r="I239" s="124"/>
      <c r="J239" s="124"/>
      <c r="K239" s="124"/>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row>
    <row r="240" spans="1:50" ht="11.25" customHeight="1" x14ac:dyDescent="0.2">
      <c r="A240" s="332" t="s">
        <v>47</v>
      </c>
      <c r="B240" s="332"/>
      <c r="C240" s="332"/>
      <c r="D240" s="332"/>
      <c r="E240" s="60"/>
      <c r="F240" s="60"/>
      <c r="G240" s="60"/>
      <c r="H240" s="60"/>
    </row>
    <row r="241" spans="1:50" s="67" customFormat="1" ht="11.25" customHeight="1" x14ac:dyDescent="0.2">
      <c r="A241" s="61" t="s">
        <v>20</v>
      </c>
      <c r="B241" s="62" t="s">
        <v>44</v>
      </c>
      <c r="C241" s="62" t="s">
        <v>43</v>
      </c>
      <c r="D241" s="62" t="s">
        <v>0</v>
      </c>
      <c r="E241" s="62" t="s">
        <v>1</v>
      </c>
      <c r="F241" s="62"/>
      <c r="G241" s="73" t="s">
        <v>45</v>
      </c>
      <c r="H241" s="63"/>
      <c r="I241" s="124"/>
      <c r="J241" s="124"/>
      <c r="K241" s="124"/>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row>
    <row r="242" spans="1:50" ht="12" customHeight="1" x14ac:dyDescent="0.2">
      <c r="A242" s="40" t="s">
        <v>3</v>
      </c>
      <c r="B242" s="151"/>
      <c r="C242" s="151"/>
      <c r="D242" s="151"/>
      <c r="E242" s="151"/>
      <c r="F242" s="118"/>
      <c r="G242" s="41">
        <f>SUM(B242:C242)*Grunddaten!$C$53+D242*Grunddaten!$C$52+E242*Grunddaten!$C$51</f>
        <v>0</v>
      </c>
      <c r="H242" s="42"/>
    </row>
    <row r="243" spans="1:50" ht="12" customHeight="1" x14ac:dyDescent="0.2">
      <c r="A243" s="40" t="s">
        <v>4</v>
      </c>
      <c r="B243" s="151"/>
      <c r="C243" s="151"/>
      <c r="D243" s="151"/>
      <c r="E243" s="151"/>
      <c r="F243" s="118"/>
      <c r="G243" s="41">
        <f>SUM(B243:C243)*Grunddaten!$C$53+D243*Grunddaten!$C$52+E243*Grunddaten!$C$51</f>
        <v>0</v>
      </c>
      <c r="H243" s="42"/>
    </row>
    <row r="244" spans="1:50" ht="12" customHeight="1" x14ac:dyDescent="0.2">
      <c r="A244" s="40" t="s">
        <v>5</v>
      </c>
      <c r="B244" s="151"/>
      <c r="C244" s="151"/>
      <c r="D244" s="151"/>
      <c r="E244" s="151"/>
      <c r="F244" s="118"/>
      <c r="G244" s="41">
        <f>SUM(B244:C244)*Grunddaten!$C$53+D244*Grunddaten!$C$52+E244*Grunddaten!$C$51</f>
        <v>0</v>
      </c>
      <c r="H244" s="42"/>
    </row>
    <row r="245" spans="1:50" ht="12" customHeight="1" x14ac:dyDescent="0.2">
      <c r="A245" s="40" t="s">
        <v>6</v>
      </c>
      <c r="B245" s="151"/>
      <c r="C245" s="151"/>
      <c r="D245" s="151"/>
      <c r="E245" s="151"/>
      <c r="F245" s="118"/>
      <c r="G245" s="41">
        <f>SUM(B245:C245)*Grunddaten!$C$53+D245*Grunddaten!$C$52+E245*Grunddaten!$C$51</f>
        <v>0</v>
      </c>
      <c r="H245" s="42"/>
      <c r="I245" s="124">
        <f>IF(B239+D239+C239=0,0,1)</f>
        <v>0</v>
      </c>
      <c r="J245" s="124">
        <f>IF(I245+I246=0,0,IF(I246&gt;0,0.07,0.2))</f>
        <v>0</v>
      </c>
    </row>
    <row r="246" spans="1:50" s="69" customFormat="1" ht="11.25" customHeight="1" x14ac:dyDescent="0.2">
      <c r="A246" s="68"/>
      <c r="B246" s="65">
        <f>B242*Grunddaten!$C$20+B243*Grunddaten!$C$21+B244*Grunddaten!$C$22+B245*Grunddaten!$C$23</f>
        <v>0</v>
      </c>
      <c r="C246" s="65">
        <f>C242*Grunddaten!$C$20+C243*Grunddaten!$C$21+C244*Grunddaten!$C$22+C245*Grunddaten!$C$23</f>
        <v>0</v>
      </c>
      <c r="D246" s="65">
        <f>D242*Grunddaten!$C$20+D243*Grunddaten!$C$21+D244*Grunddaten!$C$22+D245*Grunddaten!$C$23</f>
        <v>0</v>
      </c>
      <c r="E246" s="65">
        <f>E242*Grunddaten!$C$26+E243*Grunddaten!$C$27+E244*Grunddaten!$C$28+E245*Grunddaten!$C$29</f>
        <v>0</v>
      </c>
      <c r="F246" s="68"/>
      <c r="G246" s="68"/>
      <c r="H246" s="66"/>
      <c r="I246" s="124">
        <f>IF(E239+F239=0,0,1)</f>
        <v>0</v>
      </c>
      <c r="J246" s="124"/>
      <c r="K246" s="124"/>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row>
    <row r="247" spans="1:50" s="69" customFormat="1" ht="12" customHeight="1" x14ac:dyDescent="0.2">
      <c r="A247" s="43"/>
      <c r="B247" s="43" t="s">
        <v>7</v>
      </c>
      <c r="C247" s="44">
        <f>SUM($B234:$F237)+SUM($B242:$F245)</f>
        <v>0</v>
      </c>
      <c r="D247" s="43"/>
      <c r="E247" s="45"/>
      <c r="F247" s="70" t="s">
        <v>11</v>
      </c>
      <c r="G247" s="46">
        <f>SUM($B238:$F238)+SUM($B246:$E246)</f>
        <v>0</v>
      </c>
      <c r="H247" s="47"/>
      <c r="I247" s="124"/>
      <c r="J247" s="124"/>
      <c r="K247" s="124"/>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row>
    <row r="248" spans="1:50" s="69" customFormat="1" ht="12" customHeight="1" x14ac:dyDescent="0.2">
      <c r="A248" s="43"/>
      <c r="B248" s="43" t="s">
        <v>8</v>
      </c>
      <c r="C248" s="44">
        <f>SUM($B242:$E245)</f>
        <v>0</v>
      </c>
      <c r="D248" s="43"/>
      <c r="E248" s="45"/>
      <c r="F248" s="50" t="s">
        <v>12</v>
      </c>
      <c r="G248" s="46">
        <f>(IF($C247=0,0,IF($C248=0,0,IF($J250&gt;=0,$J250,0))))</f>
        <v>0</v>
      </c>
      <c r="H248" s="66"/>
      <c r="I248" s="124"/>
      <c r="J248" s="124" t="s">
        <v>10</v>
      </c>
      <c r="K248" s="124"/>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row>
    <row r="249" spans="1:50" s="68" customFormat="1" ht="12" customHeight="1" x14ac:dyDescent="0.2">
      <c r="A249" s="43"/>
      <c r="B249" s="48" t="s">
        <v>9</v>
      </c>
      <c r="C249" s="49">
        <f>SUM($G234:$G237)+SUM($G242:$G245)</f>
        <v>0</v>
      </c>
      <c r="D249" s="50"/>
      <c r="E249" s="45"/>
      <c r="F249" s="50" t="str">
        <f>IF(Grunddaten!$C$62="ja","zuzügl. " &amp; TEXT(Grunddaten!$C$59,"#0 %") &amp;  " Ausfallzeiten:","zuzügl. " &amp; TEXT(Grunddaten!$C$58,"#0 %") &amp;  " Ausfallzeiten:")</f>
        <v>zuzügl. 22 % Ausfallzeiten:</v>
      </c>
      <c r="G249" s="51">
        <f>IF(Grunddaten!$C$62="ja",(G247+G248)*Grunddaten!$C$59,(G247+G248)*Grunddaten!$C$58)</f>
        <v>0</v>
      </c>
      <c r="H249" s="66"/>
      <c r="I249" s="124"/>
      <c r="J249" s="124" t="e">
        <f>(SUM(B234:F234,B242:E242)*BMWert25+SUM(B235:F235,B243:E243)*BMWert35+SUM(B236:F236,B244:E244)*BMWert45+SUM(B237:F237,B245:E245)*BMWertÜber45)/(SUM(B234:F237,B242:E245))</f>
        <v>#DIV/0!</v>
      </c>
      <c r="K249" s="124" t="e">
        <f>IF(J249&lt;=25,BMWert25,IF(J249&lt;=35,BMWert35,IF(J249&lt;45,BMWert45,BMWertÜber45)))</f>
        <v>#DIV/0!</v>
      </c>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row>
    <row r="250" spans="1:50" s="69" customFormat="1" ht="12" customHeight="1" x14ac:dyDescent="0.2">
      <c r="A250" s="43"/>
      <c r="B250" s="70" t="s">
        <v>14</v>
      </c>
      <c r="C250" s="52">
        <f>SUM(B242:D245)*13+SUM(E242:E245)*15</f>
        <v>0</v>
      </c>
      <c r="D250" s="43"/>
      <c r="E250" s="53"/>
      <c r="F250" s="50" t="str">
        <f>IF(Grunddaten!$C$62="ja","","zuzügl. " &amp; TEXT(Grunddaten!$C$67,"#0 %") &amp;  " Leitungstätigkeiten:")</f>
        <v>zuzügl. 20 % Leitungstätigkeiten:</v>
      </c>
      <c r="G250" s="123">
        <f>IF(Grunddaten!$C$62="ja","",G247*Grunddaten!$C$67)</f>
        <v>0</v>
      </c>
      <c r="H250" s="66"/>
      <c r="I250" s="124"/>
      <c r="J250" s="124" t="e">
        <f>IF(J245=0.2,(12-C249)*J245*K249,(25-C249)*J245*K249)</f>
        <v>#DIV/0!</v>
      </c>
      <c r="K250" s="124"/>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row>
    <row r="251" spans="1:50" s="69" customFormat="1" ht="12" customHeight="1" x14ac:dyDescent="0.2">
      <c r="A251" s="43"/>
      <c r="B251" s="4" t="s">
        <v>63</v>
      </c>
      <c r="C251" s="153"/>
      <c r="D251" s="43"/>
      <c r="E251" s="53"/>
      <c r="F251" s="70" t="s">
        <v>13</v>
      </c>
      <c r="G251" s="52">
        <f>SUM(G247:G250)</f>
        <v>0</v>
      </c>
      <c r="H251" s="66"/>
      <c r="I251" s="124"/>
      <c r="J251" s="124"/>
      <c r="K251" s="124"/>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row>
    <row r="252" spans="1:50" s="71" customFormat="1" ht="18.75" customHeight="1" x14ac:dyDescent="0.2">
      <c r="B252" s="72"/>
      <c r="C252" s="72"/>
      <c r="E252" s="54"/>
      <c r="H252" s="66"/>
      <c r="I252" s="124"/>
      <c r="J252" s="124"/>
      <c r="K252" s="124"/>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row>
    <row r="253" spans="1:50" s="59" customFormat="1" ht="18.600000000000001" customHeight="1" x14ac:dyDescent="0.2">
      <c r="A253" s="58" t="s">
        <v>58</v>
      </c>
      <c r="B253" s="336"/>
      <c r="C253" s="336"/>
      <c r="D253" s="336"/>
      <c r="E253" s="336"/>
      <c r="F253" s="336"/>
      <c r="G253" s="336"/>
      <c r="H253" s="142"/>
      <c r="I253" s="124"/>
      <c r="J253" s="124"/>
      <c r="K253" s="124"/>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row>
    <row r="254" spans="1:50" s="68" customFormat="1" ht="18.75" customHeight="1" x14ac:dyDescent="0.2">
      <c r="A254" s="158" t="s">
        <v>210</v>
      </c>
      <c r="B254" s="331"/>
      <c r="C254" s="331"/>
      <c r="E254" s="160" t="s">
        <v>209</v>
      </c>
      <c r="F254" s="197"/>
      <c r="G254" s="159"/>
      <c r="H254" s="142"/>
      <c r="I254" s="124"/>
      <c r="J254" s="124"/>
      <c r="K254" s="12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row>
    <row r="255" spans="1:50" s="68" customFormat="1" ht="18.75" customHeight="1" x14ac:dyDescent="0.2">
      <c r="A255" s="160" t="s">
        <v>34</v>
      </c>
      <c r="B255" s="331"/>
      <c r="C255" s="331"/>
      <c r="D255" s="159"/>
      <c r="E255" s="159"/>
      <c r="F255" s="159"/>
      <c r="G255" s="159"/>
      <c r="H255" s="142"/>
      <c r="I255" s="124"/>
      <c r="J255" s="124"/>
      <c r="K255" s="124"/>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row>
    <row r="256" spans="1:50" s="68" customFormat="1" ht="11.25" customHeight="1" x14ac:dyDescent="0.2">
      <c r="A256" s="158"/>
      <c r="B256" s="159"/>
      <c r="C256" s="159"/>
      <c r="D256" s="159"/>
      <c r="E256" s="159"/>
      <c r="F256" s="159"/>
      <c r="G256" s="159"/>
      <c r="H256" s="142"/>
      <c r="I256" s="124"/>
      <c r="J256" s="124"/>
      <c r="K256" s="124"/>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row>
    <row r="257" spans="1:50" ht="15" customHeight="1" x14ac:dyDescent="0.2">
      <c r="A257" s="332" t="s">
        <v>46</v>
      </c>
      <c r="B257" s="332"/>
      <c r="C257" s="332"/>
      <c r="D257" s="332"/>
      <c r="E257" s="60"/>
      <c r="F257" s="60"/>
      <c r="G257" s="60"/>
      <c r="H257" s="60"/>
    </row>
    <row r="258" spans="1:50" s="64" customFormat="1" ht="11.25" customHeight="1" x14ac:dyDescent="0.2">
      <c r="A258" s="61" t="s">
        <v>20</v>
      </c>
      <c r="B258" s="62" t="s">
        <v>44</v>
      </c>
      <c r="C258" s="62" t="s">
        <v>43</v>
      </c>
      <c r="D258" s="62" t="s">
        <v>0</v>
      </c>
      <c r="E258" s="62" t="s">
        <v>1</v>
      </c>
      <c r="F258" s="62" t="s">
        <v>2</v>
      </c>
      <c r="G258" s="73" t="s">
        <v>45</v>
      </c>
      <c r="H258" s="63"/>
      <c r="I258" s="124"/>
      <c r="J258" s="124"/>
      <c r="K258" s="124"/>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row>
    <row r="259" spans="1:50" ht="12" customHeight="1" x14ac:dyDescent="0.2">
      <c r="A259" s="40" t="s">
        <v>3</v>
      </c>
      <c r="B259" s="151"/>
      <c r="C259" s="151"/>
      <c r="D259" s="151"/>
      <c r="E259" s="151"/>
      <c r="F259" s="151"/>
      <c r="G259" s="41">
        <f>SUM(B259:C259)*Grunddaten!$C$44+D259*Grunddaten!$C$43+SUM(E259:F259)*Grunddaten!$C$42</f>
        <v>0</v>
      </c>
      <c r="H259" s="42"/>
    </row>
    <row r="260" spans="1:50" ht="12" customHeight="1" x14ac:dyDescent="0.2">
      <c r="A260" s="40" t="s">
        <v>4</v>
      </c>
      <c r="B260" s="151"/>
      <c r="C260" s="151"/>
      <c r="D260" s="151"/>
      <c r="E260" s="151"/>
      <c r="F260" s="151"/>
      <c r="G260" s="41">
        <f>SUM(B260:C260)*Grunddaten!$C$44+D260*Grunddaten!$C$43+SUM(E260:F260)*Grunddaten!$C$42</f>
        <v>0</v>
      </c>
      <c r="H260" s="42"/>
    </row>
    <row r="261" spans="1:50" ht="12" customHeight="1" x14ac:dyDescent="0.2">
      <c r="A261" s="40" t="s">
        <v>5</v>
      </c>
      <c r="B261" s="151"/>
      <c r="C261" s="151"/>
      <c r="D261" s="151"/>
      <c r="E261" s="151"/>
      <c r="F261" s="151"/>
      <c r="G261" s="41">
        <f>SUM(B261:C261)*Grunddaten!$C$44+D261*Grunddaten!$C$43+SUM(E261:F261)*Grunddaten!$C$42</f>
        <v>0</v>
      </c>
      <c r="H261" s="42"/>
    </row>
    <row r="262" spans="1:50" ht="12" customHeight="1" x14ac:dyDescent="0.2">
      <c r="A262" s="40" t="s">
        <v>6</v>
      </c>
      <c r="B262" s="151"/>
      <c r="C262" s="151"/>
      <c r="D262" s="151"/>
      <c r="E262" s="151"/>
      <c r="F262" s="151"/>
      <c r="G262" s="41">
        <f>SUM(B262:C262)*Grunddaten!$C$44+D262*Grunddaten!$C$43+SUM(E262:F262)*Grunddaten!$C$42</f>
        <v>0</v>
      </c>
      <c r="H262" s="42"/>
    </row>
    <row r="263" spans="1:50" s="55" customFormat="1" ht="7.5" customHeight="1" x14ac:dyDescent="0.2">
      <c r="A263" s="65"/>
      <c r="B263" s="65">
        <f>B259*Grunddaten!$C$20+B260*Grunddaten!$C$21+B261*Grunddaten!$C$22+B262*Grunddaten!$C$23</f>
        <v>0</v>
      </c>
      <c r="C263" s="65">
        <f>C259*Grunddaten!$C$20+C260*Grunddaten!$C$21+C261*Grunddaten!$C$22+C262*Grunddaten!$C$23</f>
        <v>0</v>
      </c>
      <c r="D263" s="65">
        <f>D259*Grunddaten!$C$20+D260*Grunddaten!$C$21+D261*Grunddaten!$C$22+D262*Grunddaten!$C$23</f>
        <v>0</v>
      </c>
      <c r="E263" s="65">
        <f>E259*Grunddaten!$C$26+E260*Grunddaten!$C$27+E261*Grunddaten!$C$28+E262*Grunddaten!$C$29</f>
        <v>0</v>
      </c>
      <c r="F263" s="65">
        <f>F259*Grunddaten!$C$32+F260*Grunddaten!$C$33+F261*Grunddaten!$C$34+F262*Grunddaten!$C$35</f>
        <v>0</v>
      </c>
      <c r="G263" s="65"/>
      <c r="H263" s="66"/>
      <c r="I263" s="124"/>
      <c r="J263" s="124"/>
      <c r="K263" s="124"/>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row>
    <row r="264" spans="1:50" s="55" customFormat="1" ht="7.5" customHeight="1" x14ac:dyDescent="0.2">
      <c r="A264" s="65"/>
      <c r="B264" s="65">
        <f>SUM(B259:B262)+SUM(B267:B270)</f>
        <v>0</v>
      </c>
      <c r="C264" s="65">
        <f t="shared" ref="C264:E264" si="10">SUM(C259:C262)+SUM(C267:C270)</f>
        <v>0</v>
      </c>
      <c r="D264" s="65">
        <f t="shared" si="10"/>
        <v>0</v>
      </c>
      <c r="E264" s="65">
        <f t="shared" si="10"/>
        <v>0</v>
      </c>
      <c r="F264" s="65">
        <f>SUM(F259:F262)</f>
        <v>0</v>
      </c>
      <c r="G264" s="65"/>
      <c r="H264" s="66"/>
      <c r="I264" s="124"/>
      <c r="J264" s="124"/>
      <c r="K264" s="12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row>
    <row r="265" spans="1:50" ht="11.25" customHeight="1" x14ac:dyDescent="0.2">
      <c r="A265" s="332" t="s">
        <v>47</v>
      </c>
      <c r="B265" s="332"/>
      <c r="C265" s="332"/>
      <c r="D265" s="332"/>
      <c r="E265" s="60"/>
      <c r="F265" s="60"/>
      <c r="G265" s="60"/>
      <c r="H265" s="60"/>
    </row>
    <row r="266" spans="1:50" s="67" customFormat="1" ht="11.25" customHeight="1" x14ac:dyDescent="0.2">
      <c r="A266" s="61" t="s">
        <v>20</v>
      </c>
      <c r="B266" s="62" t="s">
        <v>44</v>
      </c>
      <c r="C266" s="62" t="s">
        <v>43</v>
      </c>
      <c r="D266" s="62" t="s">
        <v>0</v>
      </c>
      <c r="E266" s="62" t="s">
        <v>1</v>
      </c>
      <c r="F266" s="62"/>
      <c r="G266" s="73" t="s">
        <v>45</v>
      </c>
      <c r="H266" s="63"/>
      <c r="I266" s="124"/>
      <c r="J266" s="124"/>
      <c r="K266" s="124"/>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row>
    <row r="267" spans="1:50" ht="12" customHeight="1" x14ac:dyDescent="0.2">
      <c r="A267" s="40" t="s">
        <v>3</v>
      </c>
      <c r="B267" s="151"/>
      <c r="C267" s="151"/>
      <c r="D267" s="151"/>
      <c r="E267" s="151"/>
      <c r="F267" s="118"/>
      <c r="G267" s="41">
        <f>SUM(B267:C267)*Grunddaten!$C$53+D267*Grunddaten!$C$52+E267*Grunddaten!$C$51</f>
        <v>0</v>
      </c>
      <c r="H267" s="42"/>
    </row>
    <row r="268" spans="1:50" ht="12" customHeight="1" x14ac:dyDescent="0.2">
      <c r="A268" s="40" t="s">
        <v>4</v>
      </c>
      <c r="B268" s="151"/>
      <c r="C268" s="151"/>
      <c r="D268" s="151"/>
      <c r="E268" s="151"/>
      <c r="F268" s="118"/>
      <c r="G268" s="41">
        <f>SUM(B268:C268)*Grunddaten!$C$53+D268*Grunddaten!$C$52+E268*Grunddaten!$C$51</f>
        <v>0</v>
      </c>
      <c r="H268" s="42"/>
    </row>
    <row r="269" spans="1:50" ht="12" customHeight="1" x14ac:dyDescent="0.2">
      <c r="A269" s="40" t="s">
        <v>5</v>
      </c>
      <c r="B269" s="151"/>
      <c r="C269" s="151"/>
      <c r="D269" s="151"/>
      <c r="E269" s="151"/>
      <c r="F269" s="118"/>
      <c r="G269" s="41">
        <f>SUM(B269:C269)*Grunddaten!$C$53+D269*Grunddaten!$C$52+E269*Grunddaten!$C$51</f>
        <v>0</v>
      </c>
      <c r="H269" s="42"/>
    </row>
    <row r="270" spans="1:50" ht="12" customHeight="1" x14ac:dyDescent="0.2">
      <c r="A270" s="40" t="s">
        <v>6</v>
      </c>
      <c r="B270" s="151"/>
      <c r="C270" s="151"/>
      <c r="D270" s="151"/>
      <c r="E270" s="151"/>
      <c r="F270" s="118"/>
      <c r="G270" s="41">
        <f>SUM(B270:C270)*Grunddaten!$C$53+D270*Grunddaten!$C$52+E270*Grunddaten!$C$51</f>
        <v>0</v>
      </c>
      <c r="H270" s="42"/>
      <c r="I270" s="124">
        <f>IF(B264+D264+C264=0,0,1)</f>
        <v>0</v>
      </c>
      <c r="J270" s="124">
        <f>IF(I270+I271=0,0,IF(I271&gt;0,0.07,0.2))</f>
        <v>0</v>
      </c>
    </row>
    <row r="271" spans="1:50" s="69" customFormat="1" ht="11.25" customHeight="1" x14ac:dyDescent="0.2">
      <c r="A271" s="68"/>
      <c r="B271" s="65">
        <f>B267*Grunddaten!$C$20+B268*Grunddaten!$C$21+B269*Grunddaten!$C$22+B270*Grunddaten!$C$23</f>
        <v>0</v>
      </c>
      <c r="C271" s="65">
        <f>C267*Grunddaten!$C$20+C268*Grunddaten!$C$21+C269*Grunddaten!$C$22+C270*Grunddaten!$C$23</f>
        <v>0</v>
      </c>
      <c r="D271" s="65">
        <f>D267*Grunddaten!$C$20+D268*Grunddaten!$C$21+D269*Grunddaten!$C$22+D270*Grunddaten!$C$23</f>
        <v>0</v>
      </c>
      <c r="E271" s="65">
        <f>E267*Grunddaten!$C$26+E268*Grunddaten!$C$27+E269*Grunddaten!$C$28+E270*Grunddaten!$C$29</f>
        <v>0</v>
      </c>
      <c r="F271" s="68"/>
      <c r="G271" s="68"/>
      <c r="H271" s="66"/>
      <c r="I271" s="124">
        <f>IF(E264+F264=0,0,1)</f>
        <v>0</v>
      </c>
      <c r="J271" s="124"/>
      <c r="K271" s="124"/>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row>
    <row r="272" spans="1:50" s="69" customFormat="1" ht="12" customHeight="1" x14ac:dyDescent="0.2">
      <c r="A272" s="43"/>
      <c r="B272" s="43" t="s">
        <v>7</v>
      </c>
      <c r="C272" s="44">
        <f>SUM($B259:$F262)+SUM($B267:$F270)</f>
        <v>0</v>
      </c>
      <c r="D272" s="43"/>
      <c r="E272" s="45"/>
      <c r="F272" s="70" t="s">
        <v>11</v>
      </c>
      <c r="G272" s="46">
        <f>SUM($B263:$F263)+SUM($B271:$E271)</f>
        <v>0</v>
      </c>
      <c r="H272" s="47"/>
      <c r="I272" s="124"/>
      <c r="J272" s="124"/>
      <c r="K272" s="124"/>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row>
    <row r="273" spans="1:50" s="69" customFormat="1" ht="12" customHeight="1" x14ac:dyDescent="0.2">
      <c r="A273" s="43"/>
      <c r="B273" s="43" t="s">
        <v>8</v>
      </c>
      <c r="C273" s="44">
        <f>SUM($B267:$E270)</f>
        <v>0</v>
      </c>
      <c r="D273" s="43"/>
      <c r="E273" s="45"/>
      <c r="F273" s="50" t="s">
        <v>12</v>
      </c>
      <c r="G273" s="46">
        <f>(IF($C272=0,0,IF($C273=0,0,IF($J275&gt;=0,$J275,0))))</f>
        <v>0</v>
      </c>
      <c r="H273" s="66"/>
      <c r="I273" s="124"/>
      <c r="J273" s="124" t="s">
        <v>10</v>
      </c>
      <c r="K273" s="124"/>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row>
    <row r="274" spans="1:50" s="68" customFormat="1" ht="12" customHeight="1" x14ac:dyDescent="0.2">
      <c r="A274" s="43"/>
      <c r="B274" s="48" t="s">
        <v>9</v>
      </c>
      <c r="C274" s="49">
        <f>SUM($G259:$G262)+SUM($G267:$G270)</f>
        <v>0</v>
      </c>
      <c r="D274" s="50"/>
      <c r="E274" s="45"/>
      <c r="F274" s="50" t="str">
        <f>IF(Grunddaten!$C$62="ja","zuzügl. " &amp; TEXT(Grunddaten!$C$59,"#0 %") &amp;  " Ausfallzeiten:","zuzügl. " &amp; TEXT(Grunddaten!$C$58,"#0 %") &amp;  " Ausfallzeiten:")</f>
        <v>zuzügl. 22 % Ausfallzeiten:</v>
      </c>
      <c r="G274" s="51">
        <f>IF(Grunddaten!$C$62="ja",(G272+G273)*Grunddaten!$C$59,(G272+G273)*Grunddaten!$C$58)</f>
        <v>0</v>
      </c>
      <c r="H274" s="66"/>
      <c r="I274" s="124"/>
      <c r="J274" s="124" t="e">
        <f>(SUM(B259:F259,B267:E267)*BMWert25+SUM(B260:F260,B268:E268)*BMWert35+SUM(B261:F261,B269:E269)*BMWert45+SUM(B262:F262,B270:E270)*BMWertÜber45)/(SUM(B259:F262,B267:E270))</f>
        <v>#DIV/0!</v>
      </c>
      <c r="K274" s="124" t="e">
        <f>IF(J274&lt;=25,BMWert25,IF(J274&lt;=35,BMWert35,IF(J274&lt;45,BMWert45,BMWertÜber45)))</f>
        <v>#DIV/0!</v>
      </c>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row>
    <row r="275" spans="1:50" s="69" customFormat="1" ht="12" customHeight="1" x14ac:dyDescent="0.2">
      <c r="A275" s="43"/>
      <c r="B275" s="70" t="s">
        <v>14</v>
      </c>
      <c r="C275" s="52">
        <f>SUM(B267:D270)*13+SUM(E267:E270)*15</f>
        <v>0</v>
      </c>
      <c r="D275" s="43"/>
      <c r="E275" s="53"/>
      <c r="F275" s="50" t="str">
        <f>IF(Grunddaten!$C$62="ja","","zuzügl. " &amp; TEXT(Grunddaten!$C$67,"#0 %") &amp;  " Leitungstätigkeiten:")</f>
        <v>zuzügl. 20 % Leitungstätigkeiten:</v>
      </c>
      <c r="G275" s="123">
        <f>IF(Grunddaten!$C$62="ja","",G272*Grunddaten!$C$67)</f>
        <v>0</v>
      </c>
      <c r="H275" s="66"/>
      <c r="I275" s="124"/>
      <c r="J275" s="124" t="e">
        <f>IF(J270=0.2,(12-C274)*J270*K274,(25-C274)*J270*K274)</f>
        <v>#DIV/0!</v>
      </c>
      <c r="K275" s="124"/>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row>
    <row r="276" spans="1:50" s="69" customFormat="1" ht="12" customHeight="1" x14ac:dyDescent="0.2">
      <c r="A276" s="43"/>
      <c r="B276" s="4" t="s">
        <v>63</v>
      </c>
      <c r="C276" s="153"/>
      <c r="D276" s="43"/>
      <c r="E276" s="53"/>
      <c r="F276" s="70" t="s">
        <v>13</v>
      </c>
      <c r="G276" s="52">
        <f>SUM(G272:G275)</f>
        <v>0</v>
      </c>
      <c r="H276" s="66"/>
      <c r="I276" s="124"/>
      <c r="J276" s="124"/>
      <c r="K276" s="124"/>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row>
    <row r="277" spans="1:50" s="71" customFormat="1" ht="18.75" customHeight="1" x14ac:dyDescent="0.2">
      <c r="B277" s="72"/>
      <c r="C277" s="72"/>
      <c r="E277" s="54"/>
      <c r="H277" s="66"/>
      <c r="I277" s="124"/>
      <c r="J277" s="124"/>
      <c r="K277" s="124"/>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row>
    <row r="278" spans="1:50" s="59" customFormat="1" ht="18.600000000000001" customHeight="1" x14ac:dyDescent="0.2">
      <c r="A278" s="58" t="s">
        <v>59</v>
      </c>
      <c r="B278" s="336"/>
      <c r="C278" s="336"/>
      <c r="D278" s="336"/>
      <c r="E278" s="336"/>
      <c r="F278" s="336"/>
      <c r="G278" s="336"/>
      <c r="H278" s="142"/>
      <c r="I278" s="124"/>
      <c r="J278" s="124"/>
      <c r="K278" s="124"/>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row>
    <row r="279" spans="1:50" s="68" customFormat="1" ht="18.75" customHeight="1" x14ac:dyDescent="0.2">
      <c r="A279" s="158" t="s">
        <v>210</v>
      </c>
      <c r="B279" s="331"/>
      <c r="C279" s="331"/>
      <c r="E279" s="160" t="s">
        <v>209</v>
      </c>
      <c r="F279" s="197"/>
      <c r="G279" s="159"/>
      <c r="H279" s="142"/>
      <c r="I279" s="124"/>
      <c r="J279" s="124"/>
      <c r="K279" s="124"/>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row>
    <row r="280" spans="1:50" s="68" customFormat="1" ht="18.75" customHeight="1" x14ac:dyDescent="0.2">
      <c r="A280" s="160" t="s">
        <v>34</v>
      </c>
      <c r="B280" s="331"/>
      <c r="C280" s="331"/>
      <c r="D280" s="159"/>
      <c r="E280" s="159"/>
      <c r="F280" s="199">
        <f>F4+F29+F54+F79+F104+F129+F154+F179+F204+F229+F254+F279</f>
        <v>0</v>
      </c>
      <c r="G280" s="159"/>
      <c r="H280" s="142"/>
      <c r="I280" s="124"/>
      <c r="J280" s="124"/>
      <c r="K280" s="124"/>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row>
    <row r="281" spans="1:50" s="68" customFormat="1" ht="11.25" customHeight="1" x14ac:dyDescent="0.2">
      <c r="A281" s="158"/>
      <c r="B281" s="159"/>
      <c r="C281" s="159"/>
      <c r="D281" s="159"/>
      <c r="E281" s="159"/>
      <c r="F281" s="159"/>
      <c r="G281" s="159"/>
      <c r="H281" s="142"/>
      <c r="I281" s="124"/>
      <c r="J281" s="124"/>
      <c r="K281" s="124"/>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row>
    <row r="282" spans="1:50" ht="15" customHeight="1" x14ac:dyDescent="0.2">
      <c r="A282" s="332" t="s">
        <v>46</v>
      </c>
      <c r="B282" s="332"/>
      <c r="C282" s="332"/>
      <c r="D282" s="332"/>
      <c r="E282" s="60"/>
      <c r="F282" s="60"/>
      <c r="G282" s="60"/>
      <c r="H282" s="60"/>
    </row>
    <row r="283" spans="1:50" s="64" customFormat="1" ht="11.25" customHeight="1" x14ac:dyDescent="0.2">
      <c r="A283" s="61" t="s">
        <v>20</v>
      </c>
      <c r="B283" s="62" t="s">
        <v>44</v>
      </c>
      <c r="C283" s="62" t="s">
        <v>43</v>
      </c>
      <c r="D283" s="62" t="s">
        <v>0</v>
      </c>
      <c r="E283" s="62" t="s">
        <v>1</v>
      </c>
      <c r="F283" s="62" t="s">
        <v>2</v>
      </c>
      <c r="G283" s="73" t="s">
        <v>45</v>
      </c>
      <c r="H283" s="63"/>
      <c r="I283" s="124"/>
      <c r="J283" s="124"/>
      <c r="K283" s="124"/>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row>
    <row r="284" spans="1:50" ht="12" customHeight="1" x14ac:dyDescent="0.2">
      <c r="A284" s="40" t="s">
        <v>3</v>
      </c>
      <c r="B284" s="151"/>
      <c r="C284" s="151"/>
      <c r="D284" s="151"/>
      <c r="E284" s="151"/>
      <c r="F284" s="151"/>
      <c r="G284" s="41">
        <f>SUM(B284:C284)*Grunddaten!$C$44+D284*Grunddaten!$C$43+SUM(E284:F284)*Grunddaten!$C$42</f>
        <v>0</v>
      </c>
      <c r="H284" s="42"/>
    </row>
    <row r="285" spans="1:50" ht="12" customHeight="1" x14ac:dyDescent="0.2">
      <c r="A285" s="40" t="s">
        <v>4</v>
      </c>
      <c r="B285" s="151"/>
      <c r="C285" s="151"/>
      <c r="D285" s="151"/>
      <c r="E285" s="151"/>
      <c r="F285" s="151"/>
      <c r="G285" s="41">
        <f>SUM(B285:C285)*Grunddaten!$C$44+D285*Grunddaten!$C$43+SUM(E285:F285)*Grunddaten!$C$42</f>
        <v>0</v>
      </c>
      <c r="H285" s="42"/>
    </row>
    <row r="286" spans="1:50" ht="12" customHeight="1" x14ac:dyDescent="0.2">
      <c r="A286" s="40" t="s">
        <v>5</v>
      </c>
      <c r="B286" s="151"/>
      <c r="C286" s="151"/>
      <c r="D286" s="151"/>
      <c r="E286" s="151"/>
      <c r="F286" s="151"/>
      <c r="G286" s="41">
        <f>SUM(B286:C286)*Grunddaten!$C$44+D286*Grunddaten!$C$43+SUM(E286:F286)*Grunddaten!$C$42</f>
        <v>0</v>
      </c>
      <c r="H286" s="42"/>
    </row>
    <row r="287" spans="1:50" ht="12" customHeight="1" x14ac:dyDescent="0.2">
      <c r="A287" s="40" t="s">
        <v>6</v>
      </c>
      <c r="B287" s="151"/>
      <c r="C287" s="151"/>
      <c r="D287" s="151"/>
      <c r="E287" s="151"/>
      <c r="F287" s="151"/>
      <c r="G287" s="41">
        <f>SUM(B287:C287)*Grunddaten!$C$44+D287*Grunddaten!$C$43+SUM(E287:F287)*Grunddaten!$C$42</f>
        <v>0</v>
      </c>
      <c r="H287" s="42"/>
    </row>
    <row r="288" spans="1:50" s="55" customFormat="1" ht="7.5" customHeight="1" x14ac:dyDescent="0.2">
      <c r="A288" s="65"/>
      <c r="B288" s="65">
        <f>B284*Grunddaten!$C$20+B285*Grunddaten!$C$21+B286*Grunddaten!$C$22+B287*Grunddaten!$C$23</f>
        <v>0</v>
      </c>
      <c r="C288" s="65">
        <f>C284*Grunddaten!$C$20+C285*Grunddaten!$C$21+C286*Grunddaten!$C$22+C287*Grunddaten!$C$23</f>
        <v>0</v>
      </c>
      <c r="D288" s="65">
        <f>D284*Grunddaten!$C$20+D285*Grunddaten!$C$21+D286*Grunddaten!$C$22+D287*Grunddaten!$C$23</f>
        <v>0</v>
      </c>
      <c r="E288" s="65">
        <f>E284*Grunddaten!$C$26+E285*Grunddaten!$C$27+E286*Grunddaten!$C$28+E287*Grunddaten!$C$29</f>
        <v>0</v>
      </c>
      <c r="F288" s="65">
        <f>F284*Grunddaten!$C$32+F285*Grunddaten!$C$33+F286*Grunddaten!$C$34+F287*Grunddaten!$C$35</f>
        <v>0</v>
      </c>
      <c r="G288" s="65"/>
      <c r="H288" s="66"/>
      <c r="I288" s="124"/>
      <c r="J288" s="124"/>
      <c r="K288" s="124"/>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row>
    <row r="289" spans="1:50" s="55" customFormat="1" ht="7.5" customHeight="1" x14ac:dyDescent="0.2">
      <c r="A289" s="65"/>
      <c r="B289" s="65">
        <f>SUM(B284:B287)+SUM(B292:B295)</f>
        <v>0</v>
      </c>
      <c r="C289" s="65">
        <f t="shared" ref="C289:E289" si="11">SUM(C284:C287)+SUM(C292:C295)</f>
        <v>0</v>
      </c>
      <c r="D289" s="65">
        <f t="shared" si="11"/>
        <v>0</v>
      </c>
      <c r="E289" s="65">
        <f t="shared" si="11"/>
        <v>0</v>
      </c>
      <c r="F289" s="65">
        <f>SUM(F284:F287)</f>
        <v>0</v>
      </c>
      <c r="G289" s="65"/>
      <c r="H289" s="66"/>
      <c r="I289" s="124"/>
      <c r="J289" s="124"/>
      <c r="K289" s="124"/>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row>
    <row r="290" spans="1:50" ht="11.25" customHeight="1" x14ac:dyDescent="0.2">
      <c r="A290" s="332" t="s">
        <v>47</v>
      </c>
      <c r="B290" s="332"/>
      <c r="C290" s="332"/>
      <c r="D290" s="332"/>
      <c r="E290" s="60"/>
      <c r="F290" s="60"/>
      <c r="G290" s="60"/>
      <c r="H290" s="60"/>
    </row>
    <row r="291" spans="1:50" s="67" customFormat="1" ht="11.25" customHeight="1" x14ac:dyDescent="0.2">
      <c r="A291" s="61" t="s">
        <v>20</v>
      </c>
      <c r="B291" s="62" t="s">
        <v>44</v>
      </c>
      <c r="C291" s="62" t="s">
        <v>43</v>
      </c>
      <c r="D291" s="62" t="s">
        <v>0</v>
      </c>
      <c r="E291" s="62" t="s">
        <v>1</v>
      </c>
      <c r="F291" s="62"/>
      <c r="G291" s="73" t="s">
        <v>45</v>
      </c>
      <c r="H291" s="63"/>
      <c r="I291" s="124"/>
      <c r="J291" s="124"/>
      <c r="K291" s="124"/>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row>
    <row r="292" spans="1:50" ht="12" customHeight="1" x14ac:dyDescent="0.2">
      <c r="A292" s="40" t="s">
        <v>3</v>
      </c>
      <c r="B292" s="151"/>
      <c r="C292" s="151"/>
      <c r="D292" s="151"/>
      <c r="E292" s="151"/>
      <c r="F292" s="118"/>
      <c r="G292" s="41">
        <f>SUM(B292:C292)*Grunddaten!$C$53+D292*Grunddaten!$C$52+E292*Grunddaten!$C$51</f>
        <v>0</v>
      </c>
      <c r="H292" s="42"/>
    </row>
    <row r="293" spans="1:50" ht="12" customHeight="1" x14ac:dyDescent="0.2">
      <c r="A293" s="40" t="s">
        <v>4</v>
      </c>
      <c r="B293" s="151"/>
      <c r="C293" s="151"/>
      <c r="D293" s="151"/>
      <c r="E293" s="151"/>
      <c r="F293" s="118"/>
      <c r="G293" s="41">
        <f>SUM(B293:C293)*Grunddaten!$C$53+D293*Grunddaten!$C$52+E293*Grunddaten!$C$51</f>
        <v>0</v>
      </c>
      <c r="H293" s="42"/>
    </row>
    <row r="294" spans="1:50" ht="12" customHeight="1" x14ac:dyDescent="0.2">
      <c r="A294" s="40" t="s">
        <v>5</v>
      </c>
      <c r="B294" s="151"/>
      <c r="C294" s="151"/>
      <c r="D294" s="151"/>
      <c r="E294" s="151"/>
      <c r="F294" s="118"/>
      <c r="G294" s="41">
        <f>SUM(B294:C294)*Grunddaten!$C$53+D294*Grunddaten!$C$52+E294*Grunddaten!$C$51</f>
        <v>0</v>
      </c>
      <c r="H294" s="42"/>
    </row>
    <row r="295" spans="1:50" ht="12" customHeight="1" x14ac:dyDescent="0.2">
      <c r="A295" s="40" t="s">
        <v>6</v>
      </c>
      <c r="B295" s="151"/>
      <c r="C295" s="151"/>
      <c r="D295" s="151"/>
      <c r="E295" s="151"/>
      <c r="F295" s="118"/>
      <c r="G295" s="41">
        <f>SUM(B295:C295)*Grunddaten!$C$53+D295*Grunddaten!$C$52+E295*Grunddaten!$C$51</f>
        <v>0</v>
      </c>
      <c r="H295" s="42"/>
      <c r="I295" s="124">
        <f>IF(B289+D289+C289=0,0,1)</f>
        <v>0</v>
      </c>
      <c r="J295" s="124">
        <f>IF(I295+I296=0,0,IF(I296&gt;0,0.07,0.2))</f>
        <v>0</v>
      </c>
    </row>
    <row r="296" spans="1:50" s="69" customFormat="1" ht="11.25" customHeight="1" x14ac:dyDescent="0.2">
      <c r="A296" s="68"/>
      <c r="B296" s="65">
        <f>B292*Grunddaten!$C$20+B293*Grunddaten!$C$21+B294*Grunddaten!$C$22+B295*Grunddaten!$C$23</f>
        <v>0</v>
      </c>
      <c r="C296" s="65">
        <f>C292*Grunddaten!$C$20+C293*Grunddaten!$C$21+C294*Grunddaten!$C$22+C295*Grunddaten!$C$23</f>
        <v>0</v>
      </c>
      <c r="D296" s="65">
        <f>D292*Grunddaten!$C$20+D293*Grunddaten!$C$21+D294*Grunddaten!$C$22+D295*Grunddaten!$C$23</f>
        <v>0</v>
      </c>
      <c r="E296" s="65">
        <f>E292*Grunddaten!$C$26+E293*Grunddaten!$C$27+E294*Grunddaten!$C$28+E295*Grunddaten!$C$29</f>
        <v>0</v>
      </c>
      <c r="F296" s="68"/>
      <c r="G296" s="68"/>
      <c r="H296" s="66"/>
      <c r="I296" s="124">
        <f>IF(E289+F289=0,0,1)</f>
        <v>0</v>
      </c>
      <c r="J296" s="124"/>
      <c r="K296" s="124"/>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row>
    <row r="297" spans="1:50" s="69" customFormat="1" ht="12" customHeight="1" x14ac:dyDescent="0.2">
      <c r="A297" s="43"/>
      <c r="B297" s="43" t="s">
        <v>7</v>
      </c>
      <c r="C297" s="44">
        <f>SUM($B284:$F287)+SUM($B292:$F295)</f>
        <v>0</v>
      </c>
      <c r="D297" s="43"/>
      <c r="E297" s="45"/>
      <c r="F297" s="70" t="s">
        <v>11</v>
      </c>
      <c r="G297" s="46">
        <f>SUM($B288:$F288)+SUM($B296:$E296)</f>
        <v>0</v>
      </c>
      <c r="H297" s="47"/>
      <c r="I297" s="124"/>
      <c r="J297" s="124"/>
      <c r="K297" s="124"/>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row>
    <row r="298" spans="1:50" s="69" customFormat="1" ht="12" customHeight="1" x14ac:dyDescent="0.2">
      <c r="A298" s="43"/>
      <c r="B298" s="43" t="s">
        <v>8</v>
      </c>
      <c r="C298" s="44">
        <f>SUM($B292:$E295)</f>
        <v>0</v>
      </c>
      <c r="D298" s="43"/>
      <c r="E298" s="45"/>
      <c r="F298" s="50" t="s">
        <v>12</v>
      </c>
      <c r="G298" s="46">
        <f>(IF($C297=0,0,IF($C298=0,0,IF($J300&gt;=0,$J300,0))))</f>
        <v>0</v>
      </c>
      <c r="H298" s="66"/>
      <c r="I298" s="124"/>
      <c r="J298" s="124" t="s">
        <v>10</v>
      </c>
      <c r="K298" s="124"/>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row>
    <row r="299" spans="1:50" s="68" customFormat="1" ht="12" customHeight="1" x14ac:dyDescent="0.2">
      <c r="A299" s="43"/>
      <c r="B299" s="48" t="s">
        <v>9</v>
      </c>
      <c r="C299" s="49">
        <f>SUM($G284:$G287)+SUM($G292:$G295)</f>
        <v>0</v>
      </c>
      <c r="D299" s="50"/>
      <c r="E299" s="45"/>
      <c r="F299" s="50" t="str">
        <f>IF(Grunddaten!$C$62="ja","zuzügl. " &amp; TEXT(Grunddaten!$C$59,"#0 %") &amp;  " Ausfallzeiten:","zuzügl. " &amp; TEXT(Grunddaten!$C$58,"#0 %") &amp;  " Ausfallzeiten:")</f>
        <v>zuzügl. 22 % Ausfallzeiten:</v>
      </c>
      <c r="G299" s="51">
        <f>IF(Grunddaten!$C$62="ja",(G297+G298)*Grunddaten!$C$59,(G297+G298)*Grunddaten!$C$58)</f>
        <v>0</v>
      </c>
      <c r="H299" s="66"/>
      <c r="I299" s="124"/>
      <c r="J299" s="124" t="e">
        <f>(SUM(B284:F284,B292:E292)*BMWert25+SUM(B285:F285,B293:E293)*BMWert35+SUM(B286:F286,B294:E294)*BMWert45+SUM(B287:F287,B295:E295)*BMWertÜber45)/(SUM(B284:F287,B292:E295))</f>
        <v>#DIV/0!</v>
      </c>
      <c r="K299" s="124" t="e">
        <f>IF(J299&lt;=25,BMWert25,IF(J299&lt;=35,BMWert35,IF(J299&lt;45,BMWert45,BMWertÜber45)))</f>
        <v>#DIV/0!</v>
      </c>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row>
    <row r="300" spans="1:50" s="69" customFormat="1" ht="12" customHeight="1" x14ac:dyDescent="0.2">
      <c r="A300" s="43"/>
      <c r="B300" s="70" t="s">
        <v>14</v>
      </c>
      <c r="C300" s="52">
        <f>SUM(B292:D295)*13+SUM(E292:E295)*15</f>
        <v>0</v>
      </c>
      <c r="D300" s="43"/>
      <c r="E300" s="53"/>
      <c r="F300" s="50" t="str">
        <f>IF(Grunddaten!$C$62="ja","","zuzügl. " &amp; TEXT(Grunddaten!$C$67,"#0 %") &amp;  " Leitungstätigkeiten:")</f>
        <v>zuzügl. 20 % Leitungstätigkeiten:</v>
      </c>
      <c r="G300" s="123">
        <f>IF(Grunddaten!$C$62="ja","",G297*Grunddaten!$C$67)</f>
        <v>0</v>
      </c>
      <c r="H300" s="66"/>
      <c r="I300" s="124"/>
      <c r="J300" s="124" t="e">
        <f>IF(J295=0.2,(12-C299)*J295*K299,(25-C299)*J295*K299)</f>
        <v>#DIV/0!</v>
      </c>
      <c r="K300" s="124"/>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row>
    <row r="301" spans="1:50" s="69" customFormat="1" ht="12" customHeight="1" x14ac:dyDescent="0.2">
      <c r="A301" s="43"/>
      <c r="B301" s="4" t="s">
        <v>63</v>
      </c>
      <c r="C301" s="153"/>
      <c r="D301" s="43"/>
      <c r="E301" s="53"/>
      <c r="F301" s="70" t="s">
        <v>13</v>
      </c>
      <c r="G301" s="52">
        <f>SUM(G297:G300)</f>
        <v>0</v>
      </c>
      <c r="H301" s="66"/>
      <c r="I301" s="124"/>
      <c r="J301" s="124"/>
      <c r="K301" s="124"/>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row>
    <row r="302" spans="1:50" s="71" customFormat="1" ht="18.75" customHeight="1" x14ac:dyDescent="0.2">
      <c r="B302" s="72"/>
      <c r="C302" s="72"/>
      <c r="E302" s="54"/>
      <c r="H302" s="66"/>
      <c r="I302" s="124"/>
      <c r="J302" s="124"/>
      <c r="K302" s="124"/>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row>
  </sheetData>
  <sheetProtection algorithmName="SHA-512" hashValue="cV/eKIidx8ggYVNl+Yu5rjGQlAeWz5+h7CmqhdvTRxYqUDZ8ynXlLlnKO0XjGHgTinjsC01lWSUDfp4HK357OQ==" saltValue="SIwAzsFzOYyGmW71Wcbmeg==" spinCount="100000" sheet="1" objects="1" scenarios="1" selectLockedCells="1"/>
  <mergeCells count="62">
    <mergeCell ref="A282:D282"/>
    <mergeCell ref="A290:D290"/>
    <mergeCell ref="B153:G153"/>
    <mergeCell ref="A157:D157"/>
    <mergeCell ref="A165:D165"/>
    <mergeCell ref="B228:G228"/>
    <mergeCell ref="A232:D232"/>
    <mergeCell ref="A240:D240"/>
    <mergeCell ref="A265:D265"/>
    <mergeCell ref="B278:G278"/>
    <mergeCell ref="B179:C179"/>
    <mergeCell ref="B180:C180"/>
    <mergeCell ref="B204:C204"/>
    <mergeCell ref="B205:C205"/>
    <mergeCell ref="B229:C229"/>
    <mergeCell ref="B230:C230"/>
    <mergeCell ref="B53:G53"/>
    <mergeCell ref="A57:D57"/>
    <mergeCell ref="A65:D65"/>
    <mergeCell ref="B78:G78"/>
    <mergeCell ref="A82:D82"/>
    <mergeCell ref="B54:C54"/>
    <mergeCell ref="B55:C55"/>
    <mergeCell ref="B79:C79"/>
    <mergeCell ref="B80:C80"/>
    <mergeCell ref="A90:D90"/>
    <mergeCell ref="B103:G103"/>
    <mergeCell ref="A107:D107"/>
    <mergeCell ref="B253:G253"/>
    <mergeCell ref="A257:D257"/>
    <mergeCell ref="A207:D207"/>
    <mergeCell ref="A215:D215"/>
    <mergeCell ref="B203:G203"/>
    <mergeCell ref="B178:G178"/>
    <mergeCell ref="A182:D182"/>
    <mergeCell ref="A190:D190"/>
    <mergeCell ref="A115:D115"/>
    <mergeCell ref="B128:G128"/>
    <mergeCell ref="A132:D132"/>
    <mergeCell ref="A140:D140"/>
    <mergeCell ref="B104:C104"/>
    <mergeCell ref="A32:D32"/>
    <mergeCell ref="A40:D40"/>
    <mergeCell ref="A1:G1"/>
    <mergeCell ref="C2:D2"/>
    <mergeCell ref="B3:G3"/>
    <mergeCell ref="A7:D7"/>
    <mergeCell ref="A15:D15"/>
    <mergeCell ref="B28:G28"/>
    <mergeCell ref="B4:C4"/>
    <mergeCell ref="B5:C5"/>
    <mergeCell ref="B29:C29"/>
    <mergeCell ref="B30:C30"/>
    <mergeCell ref="B254:C254"/>
    <mergeCell ref="B255:C255"/>
    <mergeCell ref="B279:C279"/>
    <mergeCell ref="B280:C280"/>
    <mergeCell ref="B105:C105"/>
    <mergeCell ref="B129:C129"/>
    <mergeCell ref="B130:C130"/>
    <mergeCell ref="B154:C154"/>
    <mergeCell ref="B155:C155"/>
  </mergeCells>
  <dataValidations count="1">
    <dataValidation type="whole" allowBlank="1" showInputMessage="1" showErrorMessage="1" errorTitle="Achtung!" error="Mehr als 2 Einzelfallregelungen pro Gruppe sind nicht möglich!" sqref="C26 C51 C76 C101 C126 C151 C176 C201 C226 C251 C276 C301">
      <formula1>0</formula1>
      <formula2>2</formula2>
    </dataValidation>
  </dataValidations>
  <pageMargins left="1.3385826771653544" right="0.27559055118110237" top="0.39370078740157483" bottom="0.47244094488188981" header="0.31496062992125984" footer="0.19685039370078741"/>
  <pageSetup paperSize="9" scale="73" fitToHeight="0" orientation="portrait" r:id="rId1"/>
  <headerFooter scaleWithDoc="0">
    <oddFooter>&amp;C&amp;10Gruppen Seite &amp;P/&amp;N</oddFooter>
  </headerFooter>
  <rowBreaks count="3" manualBreakCount="3">
    <brk id="77" max="6" man="1"/>
    <brk id="152" max="6" man="1"/>
    <brk id="227"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AL114"/>
  <sheetViews>
    <sheetView showGridLines="0" zoomScaleNormal="100" workbookViewId="0">
      <selection activeCell="B5" sqref="B5"/>
    </sheetView>
  </sheetViews>
  <sheetFormatPr baseColWidth="10" defaultColWidth="10.88671875" defaultRowHeight="12.75" x14ac:dyDescent="0.2"/>
  <cols>
    <col min="1" max="1" width="3.21875" style="92" customWidth="1"/>
    <col min="2" max="2" width="28.88671875" style="84" customWidth="1"/>
    <col min="3" max="3" width="8.109375" style="85" customWidth="1"/>
    <col min="4" max="4" width="32" style="84" customWidth="1"/>
    <col min="5" max="5" width="3.44140625" style="84" customWidth="1"/>
    <col min="6" max="10" width="7.21875" style="89" customWidth="1"/>
    <col min="11" max="11" width="8.88671875" style="265" customWidth="1"/>
    <col min="12" max="12" width="10.88671875" style="256"/>
    <col min="13" max="15" width="8.88671875" style="256" customWidth="1"/>
    <col min="16" max="16384" width="10.88671875" style="84"/>
  </cols>
  <sheetData>
    <row r="1" spans="1:38" ht="39.75" customHeight="1" x14ac:dyDescent="0.2">
      <c r="A1" s="333" t="s">
        <v>297</v>
      </c>
      <c r="B1" s="333"/>
      <c r="C1" s="333"/>
      <c r="D1" s="333"/>
      <c r="E1" s="333"/>
      <c r="F1" s="333"/>
      <c r="G1" s="333"/>
      <c r="H1" s="333"/>
      <c r="I1" s="333"/>
      <c r="J1" s="333"/>
      <c r="K1" s="254"/>
      <c r="L1" s="255"/>
      <c r="M1" s="255"/>
      <c r="N1" s="255"/>
    </row>
    <row r="2" spans="1:38" s="38" customFormat="1" ht="21" customHeight="1" x14ac:dyDescent="0.2">
      <c r="A2" s="90" t="s">
        <v>20</v>
      </c>
      <c r="B2" s="191" t="str">
        <f>Rahmen!A2</f>
        <v>Version 5.03.01</v>
      </c>
      <c r="C2" s="76" t="s">
        <v>60</v>
      </c>
      <c r="D2" s="143">
        <f>Rahmen!B5</f>
        <v>0</v>
      </c>
      <c r="E2" s="75"/>
      <c r="H2" s="171" t="s">
        <v>119</v>
      </c>
      <c r="I2" s="339">
        <f>Rahmen!F2</f>
        <v>0</v>
      </c>
      <c r="J2" s="340"/>
      <c r="K2" s="257"/>
      <c r="L2" s="258"/>
      <c r="M2" s="259"/>
      <c r="N2" s="259"/>
      <c r="O2" s="259"/>
      <c r="P2" s="35"/>
      <c r="Q2" s="35"/>
      <c r="R2" s="35"/>
      <c r="S2" s="35"/>
      <c r="T2" s="35"/>
      <c r="U2" s="35"/>
      <c r="V2" s="35"/>
      <c r="W2" s="35"/>
      <c r="X2" s="36"/>
      <c r="Y2" s="36"/>
      <c r="Z2" s="36"/>
      <c r="AA2" s="36"/>
      <c r="AB2" s="36"/>
      <c r="AC2" s="36"/>
      <c r="AD2" s="36"/>
      <c r="AE2" s="37"/>
      <c r="AF2" s="37"/>
      <c r="AG2" s="37"/>
      <c r="AH2" s="37"/>
      <c r="AI2" s="37"/>
      <c r="AJ2" s="37"/>
      <c r="AK2" s="37"/>
      <c r="AL2" s="37"/>
    </row>
    <row r="3" spans="1:38" s="86" customFormat="1" ht="18.75" customHeight="1" x14ac:dyDescent="0.25">
      <c r="A3" s="91"/>
      <c r="B3" s="342" t="s">
        <v>130</v>
      </c>
      <c r="C3" s="342"/>
      <c r="D3" s="343"/>
      <c r="E3" s="343"/>
      <c r="F3" s="343"/>
      <c r="G3" s="343"/>
      <c r="H3" s="343"/>
      <c r="I3" s="343"/>
      <c r="J3" s="77"/>
      <c r="K3" s="260"/>
      <c r="L3" s="261"/>
      <c r="M3" s="261"/>
      <c r="N3" s="261"/>
      <c r="O3" s="261"/>
    </row>
    <row r="4" spans="1:38" s="86" customFormat="1" ht="97.5" customHeight="1" x14ac:dyDescent="0.2">
      <c r="A4" s="91"/>
      <c r="B4" s="180" t="s">
        <v>39</v>
      </c>
      <c r="C4" s="181" t="s">
        <v>131</v>
      </c>
      <c r="D4" s="182" t="s">
        <v>40</v>
      </c>
      <c r="E4" s="183" t="s">
        <v>301</v>
      </c>
      <c r="F4" s="211" t="s">
        <v>293</v>
      </c>
      <c r="G4" s="210" t="s">
        <v>213</v>
      </c>
      <c r="H4" s="210" t="s">
        <v>212</v>
      </c>
      <c r="I4" s="210" t="s">
        <v>211</v>
      </c>
      <c r="J4" s="210" t="s">
        <v>129</v>
      </c>
      <c r="K4" s="262" t="s">
        <v>332</v>
      </c>
      <c r="L4" s="261" t="s">
        <v>331</v>
      </c>
      <c r="M4" s="261" t="s">
        <v>329</v>
      </c>
      <c r="N4" s="261" t="s">
        <v>330</v>
      </c>
      <c r="O4" s="261" t="s">
        <v>328</v>
      </c>
    </row>
    <row r="5" spans="1:38" ht="26.25" customHeight="1" x14ac:dyDescent="0.2">
      <c r="A5" s="92">
        <v>1</v>
      </c>
      <c r="B5" s="194"/>
      <c r="C5" s="193"/>
      <c r="D5" s="209"/>
      <c r="E5" s="134"/>
      <c r="F5" s="80"/>
      <c r="G5" s="80"/>
      <c r="H5" s="80"/>
      <c r="I5" s="80"/>
      <c r="J5" s="80"/>
      <c r="K5" s="263" t="str">
        <f>IF(ISBLANK(C5),"",IF(ISERROR(DATEVALUE(C5)),C5,DATEVALUE(C5)))</f>
        <v/>
      </c>
      <c r="L5" s="256">
        <f>IF(AND($K5&lt;Grunddaten!$C$72,$K5&lt;&gt;""),1,0)</f>
        <v>0</v>
      </c>
      <c r="M5" s="256">
        <f t="shared" ref="M5" si="0">IF(K5="",0,IF(ISTEXT(K5),1,0))</f>
        <v>0</v>
      </c>
      <c r="N5" s="256">
        <f>IF(ISBLANK(B5)=ISBLANK(C5),0,1)</f>
        <v>0</v>
      </c>
      <c r="O5" s="256">
        <f>SUM(L5:N5)</f>
        <v>0</v>
      </c>
    </row>
    <row r="6" spans="1:38" ht="26.25" customHeight="1" x14ac:dyDescent="0.2">
      <c r="A6" s="92">
        <f t="shared" ref="A6:A76" si="1">A5+1</f>
        <v>2</v>
      </c>
      <c r="B6" s="194"/>
      <c r="C6" s="193"/>
      <c r="D6" s="209"/>
      <c r="E6" s="134"/>
      <c r="F6" s="80"/>
      <c r="G6" s="80"/>
      <c r="H6" s="80"/>
      <c r="I6" s="80"/>
      <c r="J6" s="80"/>
      <c r="K6" s="263" t="str">
        <f t="shared" ref="K6:K100" si="2">IF(ISBLANK(C6),"",IF(ISERROR(DATEVALUE(C6)),C6,DATEVALUE(C6)))</f>
        <v/>
      </c>
      <c r="L6" s="256">
        <f>IF(AND($K6&lt;Grunddaten!$C$72,$K6&lt;&gt;""),1,0)</f>
        <v>0</v>
      </c>
      <c r="M6" s="256">
        <f t="shared" ref="M6:M69" si="3">IF(K6="",0,IF(ISTEXT(K6),1,0))</f>
        <v>0</v>
      </c>
      <c r="N6" s="256">
        <f t="shared" ref="N6:N69" si="4">IF(ISBLANK(B6)=ISBLANK(C6),0,1)</f>
        <v>0</v>
      </c>
      <c r="O6" s="256">
        <f t="shared" ref="O6:O69" si="5">SUM(L6:N6)</f>
        <v>0</v>
      </c>
    </row>
    <row r="7" spans="1:38" ht="25.9" customHeight="1" x14ac:dyDescent="0.2">
      <c r="A7" s="92">
        <f t="shared" si="1"/>
        <v>3</v>
      </c>
      <c r="B7" s="194"/>
      <c r="C7" s="193"/>
      <c r="D7" s="209"/>
      <c r="E7" s="134"/>
      <c r="F7" s="80"/>
      <c r="G7" s="80"/>
      <c r="H7" s="80"/>
      <c r="I7" s="80"/>
      <c r="J7" s="80"/>
      <c r="K7" s="263" t="str">
        <f t="shared" si="2"/>
        <v/>
      </c>
      <c r="L7" s="256">
        <f>IF(AND($K7&lt;Grunddaten!$C$72,$K7&lt;&gt;""),1,0)</f>
        <v>0</v>
      </c>
      <c r="M7" s="256">
        <f t="shared" si="3"/>
        <v>0</v>
      </c>
      <c r="N7" s="256">
        <f t="shared" si="4"/>
        <v>0</v>
      </c>
      <c r="O7" s="256">
        <f t="shared" si="5"/>
        <v>0</v>
      </c>
    </row>
    <row r="8" spans="1:38" ht="26.25" customHeight="1" x14ac:dyDescent="0.2">
      <c r="A8" s="92">
        <f t="shared" si="1"/>
        <v>4</v>
      </c>
      <c r="B8" s="196"/>
      <c r="C8" s="195"/>
      <c r="D8" s="209"/>
      <c r="E8" s="134"/>
      <c r="F8" s="80"/>
      <c r="G8" s="80"/>
      <c r="H8" s="80"/>
      <c r="I8" s="80"/>
      <c r="J8" s="80"/>
      <c r="K8" s="263" t="str">
        <f t="shared" si="2"/>
        <v/>
      </c>
      <c r="L8" s="256">
        <f>IF(AND($K8&lt;Grunddaten!$C$72,$K8&lt;&gt;""),1,0)</f>
        <v>0</v>
      </c>
      <c r="M8" s="256">
        <f t="shared" si="3"/>
        <v>0</v>
      </c>
      <c r="N8" s="256">
        <f t="shared" si="4"/>
        <v>0</v>
      </c>
      <c r="O8" s="256">
        <f t="shared" si="5"/>
        <v>0</v>
      </c>
    </row>
    <row r="9" spans="1:38" ht="26.25" customHeight="1" x14ac:dyDescent="0.2">
      <c r="A9" s="92">
        <f t="shared" si="1"/>
        <v>5</v>
      </c>
      <c r="B9" s="196"/>
      <c r="C9" s="195"/>
      <c r="D9" s="209"/>
      <c r="E9" s="134"/>
      <c r="F9" s="80"/>
      <c r="G9" s="80"/>
      <c r="H9" s="80"/>
      <c r="I9" s="80"/>
      <c r="J9" s="80"/>
      <c r="K9" s="263" t="str">
        <f t="shared" ref="K9:K73" si="6">IF(ISBLANK(C9),"",IF(ISERROR(DATEVALUE(C9)),C9,DATEVALUE(C9)))</f>
        <v/>
      </c>
      <c r="L9" s="256">
        <f>IF(AND($K9&lt;Grunddaten!$C$72,$K9&lt;&gt;""),1,0)</f>
        <v>0</v>
      </c>
      <c r="M9" s="256">
        <f t="shared" si="3"/>
        <v>0</v>
      </c>
      <c r="N9" s="256">
        <f t="shared" si="4"/>
        <v>0</v>
      </c>
      <c r="O9" s="256">
        <f t="shared" si="5"/>
        <v>0</v>
      </c>
    </row>
    <row r="10" spans="1:38" ht="26.25" customHeight="1" x14ac:dyDescent="0.2">
      <c r="A10" s="92">
        <f t="shared" si="1"/>
        <v>6</v>
      </c>
      <c r="B10" s="196"/>
      <c r="C10" s="195"/>
      <c r="D10" s="209"/>
      <c r="E10" s="134"/>
      <c r="F10" s="80"/>
      <c r="G10" s="80"/>
      <c r="H10" s="80"/>
      <c r="I10" s="80"/>
      <c r="J10" s="80"/>
      <c r="K10" s="263" t="str">
        <f t="shared" si="6"/>
        <v/>
      </c>
      <c r="L10" s="256">
        <f>IF(AND($K10&lt;Grunddaten!$C$72,$K10&lt;&gt;""),1,0)</f>
        <v>0</v>
      </c>
      <c r="M10" s="256">
        <f t="shared" si="3"/>
        <v>0</v>
      </c>
      <c r="N10" s="256">
        <f t="shared" si="4"/>
        <v>0</v>
      </c>
      <c r="O10" s="256">
        <f t="shared" si="5"/>
        <v>0</v>
      </c>
    </row>
    <row r="11" spans="1:38" ht="26.25" customHeight="1" x14ac:dyDescent="0.2">
      <c r="A11" s="92">
        <f t="shared" si="1"/>
        <v>7</v>
      </c>
      <c r="B11" s="196"/>
      <c r="C11" s="195"/>
      <c r="D11" s="209"/>
      <c r="E11" s="134"/>
      <c r="F11" s="80"/>
      <c r="G11" s="80"/>
      <c r="H11" s="80"/>
      <c r="I11" s="80"/>
      <c r="J11" s="80"/>
      <c r="K11" s="263" t="str">
        <f t="shared" si="6"/>
        <v/>
      </c>
      <c r="L11" s="256">
        <f>IF(AND($K11&lt;Grunddaten!$C$72,$K11&lt;&gt;""),1,0)</f>
        <v>0</v>
      </c>
      <c r="M11" s="256">
        <f t="shared" si="3"/>
        <v>0</v>
      </c>
      <c r="N11" s="256">
        <f t="shared" si="4"/>
        <v>0</v>
      </c>
      <c r="O11" s="256">
        <f t="shared" si="5"/>
        <v>0</v>
      </c>
    </row>
    <row r="12" spans="1:38" ht="26.25" customHeight="1" x14ac:dyDescent="0.2">
      <c r="A12" s="92">
        <f t="shared" si="1"/>
        <v>8</v>
      </c>
      <c r="B12" s="196"/>
      <c r="C12" s="195"/>
      <c r="D12" s="209"/>
      <c r="E12" s="134"/>
      <c r="F12" s="80"/>
      <c r="G12" s="80"/>
      <c r="H12" s="80"/>
      <c r="I12" s="80"/>
      <c r="J12" s="80"/>
      <c r="K12" s="263" t="str">
        <f t="shared" si="6"/>
        <v/>
      </c>
      <c r="L12" s="256">
        <f>IF(AND($K12&lt;Grunddaten!$C$72,$K12&lt;&gt;""),1,0)</f>
        <v>0</v>
      </c>
      <c r="M12" s="256">
        <f t="shared" si="3"/>
        <v>0</v>
      </c>
      <c r="N12" s="256">
        <f t="shared" si="4"/>
        <v>0</v>
      </c>
      <c r="O12" s="256">
        <f t="shared" si="5"/>
        <v>0</v>
      </c>
    </row>
    <row r="13" spans="1:38" ht="26.25" customHeight="1" x14ac:dyDescent="0.2">
      <c r="A13" s="92">
        <f t="shared" si="1"/>
        <v>9</v>
      </c>
      <c r="B13" s="196"/>
      <c r="C13" s="195"/>
      <c r="D13" s="209"/>
      <c r="E13" s="134"/>
      <c r="F13" s="80"/>
      <c r="G13" s="80"/>
      <c r="H13" s="80"/>
      <c r="I13" s="80"/>
      <c r="J13" s="80"/>
      <c r="K13" s="263" t="str">
        <f t="shared" si="6"/>
        <v/>
      </c>
      <c r="L13" s="256">
        <f>IF(AND($K13&lt;Grunddaten!$C$72,$K13&lt;&gt;""),1,0)</f>
        <v>0</v>
      </c>
      <c r="M13" s="256">
        <f t="shared" si="3"/>
        <v>0</v>
      </c>
      <c r="N13" s="256">
        <f t="shared" si="4"/>
        <v>0</v>
      </c>
      <c r="O13" s="256">
        <f t="shared" si="5"/>
        <v>0</v>
      </c>
    </row>
    <row r="14" spans="1:38" ht="26.25" customHeight="1" x14ac:dyDescent="0.2">
      <c r="A14" s="92">
        <f t="shared" si="1"/>
        <v>10</v>
      </c>
      <c r="B14" s="196"/>
      <c r="C14" s="195"/>
      <c r="D14" s="209"/>
      <c r="E14" s="134"/>
      <c r="F14" s="80"/>
      <c r="G14" s="80"/>
      <c r="H14" s="80"/>
      <c r="I14" s="80"/>
      <c r="J14" s="80"/>
      <c r="K14" s="263" t="str">
        <f t="shared" si="6"/>
        <v/>
      </c>
      <c r="L14" s="256">
        <f>IF(AND($K14&lt;Grunddaten!$C$72,$K14&lt;&gt;""),1,0)</f>
        <v>0</v>
      </c>
      <c r="M14" s="256">
        <f t="shared" si="3"/>
        <v>0</v>
      </c>
      <c r="N14" s="256">
        <f t="shared" si="4"/>
        <v>0</v>
      </c>
      <c r="O14" s="256">
        <f t="shared" si="5"/>
        <v>0</v>
      </c>
    </row>
    <row r="15" spans="1:38" ht="26.25" customHeight="1" x14ac:dyDescent="0.2">
      <c r="A15" s="92">
        <f t="shared" si="1"/>
        <v>11</v>
      </c>
      <c r="B15" s="196"/>
      <c r="C15" s="195"/>
      <c r="D15" s="209"/>
      <c r="E15" s="134"/>
      <c r="F15" s="80"/>
      <c r="G15" s="80"/>
      <c r="H15" s="80"/>
      <c r="I15" s="80"/>
      <c r="J15" s="80"/>
      <c r="K15" s="263" t="str">
        <f t="shared" si="6"/>
        <v/>
      </c>
      <c r="L15" s="256">
        <f>IF(AND($K15&lt;Grunddaten!$C$72,$K15&lt;&gt;""),1,0)</f>
        <v>0</v>
      </c>
      <c r="M15" s="256">
        <f t="shared" si="3"/>
        <v>0</v>
      </c>
      <c r="N15" s="256">
        <f t="shared" si="4"/>
        <v>0</v>
      </c>
      <c r="O15" s="256">
        <f t="shared" si="5"/>
        <v>0</v>
      </c>
    </row>
    <row r="16" spans="1:38" ht="26.25" customHeight="1" x14ac:dyDescent="0.2">
      <c r="A16" s="92">
        <f t="shared" si="1"/>
        <v>12</v>
      </c>
      <c r="B16" s="196"/>
      <c r="C16" s="195"/>
      <c r="D16" s="209"/>
      <c r="E16" s="134"/>
      <c r="F16" s="80"/>
      <c r="G16" s="80"/>
      <c r="H16" s="80"/>
      <c r="I16" s="80"/>
      <c r="J16" s="80"/>
      <c r="K16" s="263" t="str">
        <f t="shared" si="6"/>
        <v/>
      </c>
      <c r="L16" s="256">
        <f>IF(AND($K16&lt;Grunddaten!$C$72,$K16&lt;&gt;""),1,0)</f>
        <v>0</v>
      </c>
      <c r="M16" s="256">
        <f t="shared" si="3"/>
        <v>0</v>
      </c>
      <c r="N16" s="256">
        <f t="shared" si="4"/>
        <v>0</v>
      </c>
      <c r="O16" s="256">
        <f t="shared" si="5"/>
        <v>0</v>
      </c>
    </row>
    <row r="17" spans="1:15" ht="26.25" customHeight="1" x14ac:dyDescent="0.2">
      <c r="A17" s="92">
        <f t="shared" si="1"/>
        <v>13</v>
      </c>
      <c r="B17" s="196"/>
      <c r="C17" s="195"/>
      <c r="D17" s="209"/>
      <c r="E17" s="134"/>
      <c r="F17" s="80"/>
      <c r="G17" s="80"/>
      <c r="H17" s="80"/>
      <c r="I17" s="80"/>
      <c r="J17" s="80"/>
      <c r="K17" s="263" t="str">
        <f t="shared" si="6"/>
        <v/>
      </c>
      <c r="L17" s="256">
        <f>IF(AND($K17&lt;Grunddaten!$C$72,$K17&lt;&gt;""),1,0)</f>
        <v>0</v>
      </c>
      <c r="M17" s="256">
        <f t="shared" si="3"/>
        <v>0</v>
      </c>
      <c r="N17" s="256">
        <f t="shared" si="4"/>
        <v>0</v>
      </c>
      <c r="O17" s="256">
        <f t="shared" si="5"/>
        <v>0</v>
      </c>
    </row>
    <row r="18" spans="1:15" ht="26.25" customHeight="1" x14ac:dyDescent="0.2">
      <c r="A18" s="92">
        <f t="shared" si="1"/>
        <v>14</v>
      </c>
      <c r="B18" s="196"/>
      <c r="C18" s="195"/>
      <c r="D18" s="209"/>
      <c r="E18" s="134"/>
      <c r="F18" s="80"/>
      <c r="G18" s="80"/>
      <c r="H18" s="80"/>
      <c r="I18" s="80"/>
      <c r="J18" s="80"/>
      <c r="K18" s="263" t="str">
        <f t="shared" si="6"/>
        <v/>
      </c>
      <c r="L18" s="256">
        <f>IF(AND($K18&lt;Grunddaten!$C$72,$K18&lt;&gt;""),1,0)</f>
        <v>0</v>
      </c>
      <c r="M18" s="256">
        <f t="shared" si="3"/>
        <v>0</v>
      </c>
      <c r="N18" s="256">
        <f t="shared" si="4"/>
        <v>0</v>
      </c>
      <c r="O18" s="256">
        <f t="shared" si="5"/>
        <v>0</v>
      </c>
    </row>
    <row r="19" spans="1:15" ht="26.25" customHeight="1" x14ac:dyDescent="0.2">
      <c r="A19" s="92">
        <f t="shared" si="1"/>
        <v>15</v>
      </c>
      <c r="B19" s="196"/>
      <c r="C19" s="195"/>
      <c r="D19" s="209"/>
      <c r="E19" s="134"/>
      <c r="F19" s="80"/>
      <c r="G19" s="80"/>
      <c r="H19" s="80"/>
      <c r="I19" s="80"/>
      <c r="J19" s="80"/>
      <c r="K19" s="263" t="str">
        <f t="shared" si="6"/>
        <v/>
      </c>
      <c r="L19" s="256">
        <f>IF(AND($K19&lt;Grunddaten!$C$72,$K19&lt;&gt;""),1,0)</f>
        <v>0</v>
      </c>
      <c r="M19" s="256">
        <f t="shared" si="3"/>
        <v>0</v>
      </c>
      <c r="N19" s="256">
        <f t="shared" si="4"/>
        <v>0</v>
      </c>
      <c r="O19" s="256">
        <f t="shared" si="5"/>
        <v>0</v>
      </c>
    </row>
    <row r="20" spans="1:15" ht="26.25" customHeight="1" x14ac:dyDescent="0.2">
      <c r="A20" s="92">
        <f t="shared" si="1"/>
        <v>16</v>
      </c>
      <c r="B20" s="196"/>
      <c r="C20" s="195"/>
      <c r="D20" s="209"/>
      <c r="E20" s="134"/>
      <c r="F20" s="80"/>
      <c r="G20" s="80"/>
      <c r="H20" s="80"/>
      <c r="I20" s="80"/>
      <c r="J20" s="80"/>
      <c r="K20" s="263" t="str">
        <f t="shared" si="6"/>
        <v/>
      </c>
      <c r="L20" s="256">
        <f>IF(AND($K20&lt;Grunddaten!$C$72,$K20&lt;&gt;""),1,0)</f>
        <v>0</v>
      </c>
      <c r="M20" s="256">
        <f t="shared" si="3"/>
        <v>0</v>
      </c>
      <c r="N20" s="256">
        <f t="shared" si="4"/>
        <v>0</v>
      </c>
      <c r="O20" s="256">
        <f t="shared" si="5"/>
        <v>0</v>
      </c>
    </row>
    <row r="21" spans="1:15" ht="26.25" customHeight="1" x14ac:dyDescent="0.2">
      <c r="A21" s="92">
        <f t="shared" si="1"/>
        <v>17</v>
      </c>
      <c r="B21" s="196"/>
      <c r="C21" s="195"/>
      <c r="D21" s="209"/>
      <c r="E21" s="134"/>
      <c r="F21" s="80"/>
      <c r="G21" s="80"/>
      <c r="H21" s="80"/>
      <c r="I21" s="80"/>
      <c r="J21" s="80"/>
      <c r="K21" s="263" t="str">
        <f t="shared" si="6"/>
        <v/>
      </c>
      <c r="L21" s="256">
        <f>IF(AND($K21&lt;Grunddaten!$C$72,$K21&lt;&gt;""),1,0)</f>
        <v>0</v>
      </c>
      <c r="M21" s="256">
        <f t="shared" si="3"/>
        <v>0</v>
      </c>
      <c r="N21" s="256">
        <f t="shared" si="4"/>
        <v>0</v>
      </c>
      <c r="O21" s="256">
        <f t="shared" si="5"/>
        <v>0</v>
      </c>
    </row>
    <row r="22" spans="1:15" ht="26.25" customHeight="1" x14ac:dyDescent="0.2">
      <c r="A22" s="92">
        <f t="shared" si="1"/>
        <v>18</v>
      </c>
      <c r="B22" s="196"/>
      <c r="C22" s="195"/>
      <c r="D22" s="209"/>
      <c r="E22" s="134"/>
      <c r="F22" s="80"/>
      <c r="G22" s="80"/>
      <c r="H22" s="80"/>
      <c r="I22" s="80"/>
      <c r="J22" s="80"/>
      <c r="K22" s="263" t="str">
        <f t="shared" si="6"/>
        <v/>
      </c>
      <c r="L22" s="256">
        <f>IF(AND($K22&lt;Grunddaten!$C$72,$K22&lt;&gt;""),1,0)</f>
        <v>0</v>
      </c>
      <c r="M22" s="256">
        <f t="shared" si="3"/>
        <v>0</v>
      </c>
      <c r="N22" s="256">
        <f t="shared" si="4"/>
        <v>0</v>
      </c>
      <c r="O22" s="256">
        <f t="shared" si="5"/>
        <v>0</v>
      </c>
    </row>
    <row r="23" spans="1:15" ht="26.25" customHeight="1" x14ac:dyDescent="0.2">
      <c r="A23" s="92">
        <f t="shared" si="1"/>
        <v>19</v>
      </c>
      <c r="B23" s="196"/>
      <c r="C23" s="195"/>
      <c r="D23" s="209"/>
      <c r="E23" s="134"/>
      <c r="F23" s="80"/>
      <c r="G23" s="80"/>
      <c r="H23" s="80"/>
      <c r="I23" s="80"/>
      <c r="J23" s="80"/>
      <c r="K23" s="263" t="str">
        <f t="shared" si="6"/>
        <v/>
      </c>
      <c r="L23" s="256">
        <f>IF(AND($K23&lt;Grunddaten!$C$72,$K23&lt;&gt;""),1,0)</f>
        <v>0</v>
      </c>
      <c r="M23" s="256">
        <f t="shared" si="3"/>
        <v>0</v>
      </c>
      <c r="N23" s="256">
        <f t="shared" si="4"/>
        <v>0</v>
      </c>
      <c r="O23" s="256">
        <f t="shared" si="5"/>
        <v>0</v>
      </c>
    </row>
    <row r="24" spans="1:15" ht="26.25" customHeight="1" x14ac:dyDescent="0.2">
      <c r="A24" s="92">
        <f t="shared" si="1"/>
        <v>20</v>
      </c>
      <c r="B24" s="196"/>
      <c r="C24" s="195"/>
      <c r="D24" s="209"/>
      <c r="E24" s="134"/>
      <c r="F24" s="80"/>
      <c r="G24" s="80"/>
      <c r="H24" s="80"/>
      <c r="I24" s="80"/>
      <c r="J24" s="80"/>
      <c r="K24" s="263" t="str">
        <f t="shared" si="6"/>
        <v/>
      </c>
      <c r="L24" s="256">
        <f>IF(AND($K24&lt;Grunddaten!$C$72,$K24&lt;&gt;""),1,0)</f>
        <v>0</v>
      </c>
      <c r="M24" s="256">
        <f t="shared" si="3"/>
        <v>0</v>
      </c>
      <c r="N24" s="256">
        <f t="shared" si="4"/>
        <v>0</v>
      </c>
      <c r="O24" s="256">
        <f t="shared" si="5"/>
        <v>0</v>
      </c>
    </row>
    <row r="25" spans="1:15" ht="26.25" customHeight="1" x14ac:dyDescent="0.2">
      <c r="A25" s="92">
        <f t="shared" si="1"/>
        <v>21</v>
      </c>
      <c r="B25" s="196"/>
      <c r="C25" s="195"/>
      <c r="D25" s="209"/>
      <c r="E25" s="134"/>
      <c r="F25" s="80"/>
      <c r="G25" s="80"/>
      <c r="H25" s="80"/>
      <c r="I25" s="80"/>
      <c r="J25" s="80"/>
      <c r="K25" s="263" t="str">
        <f t="shared" si="6"/>
        <v/>
      </c>
      <c r="L25" s="256">
        <f>IF(AND($K25&lt;Grunddaten!$C$72,$K25&lt;&gt;""),1,0)</f>
        <v>0</v>
      </c>
      <c r="M25" s="256">
        <f t="shared" si="3"/>
        <v>0</v>
      </c>
      <c r="N25" s="256">
        <f t="shared" si="4"/>
        <v>0</v>
      </c>
      <c r="O25" s="256">
        <f t="shared" si="5"/>
        <v>0</v>
      </c>
    </row>
    <row r="26" spans="1:15" ht="26.25" customHeight="1" x14ac:dyDescent="0.2">
      <c r="A26" s="92">
        <f t="shared" si="1"/>
        <v>22</v>
      </c>
      <c r="B26" s="196"/>
      <c r="C26" s="195"/>
      <c r="D26" s="209"/>
      <c r="E26" s="134"/>
      <c r="F26" s="80"/>
      <c r="G26" s="80"/>
      <c r="H26" s="80"/>
      <c r="I26" s="80"/>
      <c r="J26" s="80"/>
      <c r="K26" s="263" t="str">
        <f t="shared" si="6"/>
        <v/>
      </c>
      <c r="L26" s="256">
        <f>IF(AND($K26&lt;Grunddaten!$C$72,$K26&lt;&gt;""),1,0)</f>
        <v>0</v>
      </c>
      <c r="M26" s="256">
        <f t="shared" si="3"/>
        <v>0</v>
      </c>
      <c r="N26" s="256">
        <f t="shared" si="4"/>
        <v>0</v>
      </c>
      <c r="O26" s="256">
        <f t="shared" si="5"/>
        <v>0</v>
      </c>
    </row>
    <row r="27" spans="1:15" ht="26.25" customHeight="1" x14ac:dyDescent="0.2">
      <c r="A27" s="92">
        <f t="shared" si="1"/>
        <v>23</v>
      </c>
      <c r="B27" s="196"/>
      <c r="C27" s="195"/>
      <c r="D27" s="209"/>
      <c r="E27" s="134"/>
      <c r="F27" s="80"/>
      <c r="G27" s="80"/>
      <c r="H27" s="80"/>
      <c r="I27" s="80"/>
      <c r="J27" s="80"/>
      <c r="K27" s="263" t="str">
        <f t="shared" si="6"/>
        <v/>
      </c>
      <c r="L27" s="256">
        <f>IF(AND($K27&lt;Grunddaten!$C$72,$K27&lt;&gt;""),1,0)</f>
        <v>0</v>
      </c>
      <c r="M27" s="256">
        <f t="shared" si="3"/>
        <v>0</v>
      </c>
      <c r="N27" s="256">
        <f t="shared" si="4"/>
        <v>0</v>
      </c>
      <c r="O27" s="256">
        <f t="shared" si="5"/>
        <v>0</v>
      </c>
    </row>
    <row r="28" spans="1:15" ht="26.25" customHeight="1" x14ac:dyDescent="0.2">
      <c r="A28" s="92">
        <f t="shared" si="1"/>
        <v>24</v>
      </c>
      <c r="B28" s="196"/>
      <c r="C28" s="195"/>
      <c r="D28" s="209"/>
      <c r="E28" s="134"/>
      <c r="F28" s="80"/>
      <c r="G28" s="80"/>
      <c r="H28" s="80"/>
      <c r="I28" s="80"/>
      <c r="J28" s="80"/>
      <c r="K28" s="263" t="str">
        <f t="shared" si="6"/>
        <v/>
      </c>
      <c r="L28" s="256">
        <f>IF(AND($K28&lt;Grunddaten!$C$72,$K28&lt;&gt;""),1,0)</f>
        <v>0</v>
      </c>
      <c r="M28" s="256">
        <f t="shared" si="3"/>
        <v>0</v>
      </c>
      <c r="N28" s="256">
        <f t="shared" si="4"/>
        <v>0</v>
      </c>
      <c r="O28" s="256">
        <f t="shared" si="5"/>
        <v>0</v>
      </c>
    </row>
    <row r="29" spans="1:15" ht="26.25" customHeight="1" x14ac:dyDescent="0.2">
      <c r="A29" s="92">
        <f t="shared" si="1"/>
        <v>25</v>
      </c>
      <c r="B29" s="196"/>
      <c r="C29" s="195"/>
      <c r="D29" s="209"/>
      <c r="E29" s="134"/>
      <c r="F29" s="80"/>
      <c r="G29" s="80"/>
      <c r="H29" s="80"/>
      <c r="I29" s="80"/>
      <c r="J29" s="80"/>
      <c r="K29" s="263" t="str">
        <f t="shared" si="6"/>
        <v/>
      </c>
      <c r="L29" s="256">
        <f>IF(AND($K29&lt;Grunddaten!$C$72,$K29&lt;&gt;""),1,0)</f>
        <v>0</v>
      </c>
      <c r="M29" s="256">
        <f t="shared" si="3"/>
        <v>0</v>
      </c>
      <c r="N29" s="256">
        <f t="shared" si="4"/>
        <v>0</v>
      </c>
      <c r="O29" s="256">
        <f t="shared" si="5"/>
        <v>0</v>
      </c>
    </row>
    <row r="30" spans="1:15" ht="26.25" customHeight="1" x14ac:dyDescent="0.2">
      <c r="A30" s="92">
        <f t="shared" si="1"/>
        <v>26</v>
      </c>
      <c r="B30" s="196"/>
      <c r="C30" s="195"/>
      <c r="D30" s="209"/>
      <c r="E30" s="134"/>
      <c r="F30" s="80"/>
      <c r="G30" s="80"/>
      <c r="H30" s="80"/>
      <c r="I30" s="80"/>
      <c r="J30" s="80"/>
      <c r="K30" s="263" t="str">
        <f t="shared" si="6"/>
        <v/>
      </c>
      <c r="L30" s="256">
        <f>IF(AND($K30&lt;Grunddaten!$C$72,$K30&lt;&gt;""),1,0)</f>
        <v>0</v>
      </c>
      <c r="M30" s="256">
        <f t="shared" si="3"/>
        <v>0</v>
      </c>
      <c r="N30" s="256">
        <f t="shared" si="4"/>
        <v>0</v>
      </c>
      <c r="O30" s="256">
        <f t="shared" si="5"/>
        <v>0</v>
      </c>
    </row>
    <row r="31" spans="1:15" ht="26.25" customHeight="1" x14ac:dyDescent="0.2">
      <c r="A31" s="92">
        <f t="shared" si="1"/>
        <v>27</v>
      </c>
      <c r="B31" s="196"/>
      <c r="C31" s="195"/>
      <c r="D31" s="209"/>
      <c r="E31" s="134"/>
      <c r="F31" s="80"/>
      <c r="G31" s="80"/>
      <c r="H31" s="80"/>
      <c r="I31" s="80"/>
      <c r="J31" s="80"/>
      <c r="K31" s="263" t="str">
        <f t="shared" si="6"/>
        <v/>
      </c>
      <c r="L31" s="256">
        <f>IF(AND($K31&lt;Grunddaten!$C$72,$K31&lt;&gt;""),1,0)</f>
        <v>0</v>
      </c>
      <c r="M31" s="256">
        <f t="shared" si="3"/>
        <v>0</v>
      </c>
      <c r="N31" s="256">
        <f t="shared" si="4"/>
        <v>0</v>
      </c>
      <c r="O31" s="256">
        <f t="shared" si="5"/>
        <v>0</v>
      </c>
    </row>
    <row r="32" spans="1:15" ht="26.25" customHeight="1" x14ac:dyDescent="0.2">
      <c r="A32" s="92">
        <f t="shared" si="1"/>
        <v>28</v>
      </c>
      <c r="B32" s="196"/>
      <c r="C32" s="195"/>
      <c r="D32" s="209"/>
      <c r="E32" s="134"/>
      <c r="F32" s="80"/>
      <c r="G32" s="80"/>
      <c r="H32" s="80"/>
      <c r="I32" s="80"/>
      <c r="J32" s="80"/>
      <c r="K32" s="263" t="str">
        <f t="shared" si="6"/>
        <v/>
      </c>
      <c r="L32" s="256">
        <f>IF(AND($K32&lt;Grunddaten!$C$72,$K32&lt;&gt;""),1,0)</f>
        <v>0</v>
      </c>
      <c r="M32" s="256">
        <f t="shared" si="3"/>
        <v>0</v>
      </c>
      <c r="N32" s="256">
        <f t="shared" si="4"/>
        <v>0</v>
      </c>
      <c r="O32" s="256">
        <f t="shared" si="5"/>
        <v>0</v>
      </c>
    </row>
    <row r="33" spans="1:15" ht="26.25" customHeight="1" x14ac:dyDescent="0.2">
      <c r="A33" s="92">
        <f t="shared" si="1"/>
        <v>29</v>
      </c>
      <c r="B33" s="196"/>
      <c r="C33" s="195"/>
      <c r="D33" s="209"/>
      <c r="E33" s="134"/>
      <c r="F33" s="80"/>
      <c r="G33" s="80"/>
      <c r="H33" s="80"/>
      <c r="I33" s="80"/>
      <c r="J33" s="80"/>
      <c r="K33" s="263" t="str">
        <f t="shared" si="6"/>
        <v/>
      </c>
      <c r="L33" s="256">
        <f>IF(AND($K33&lt;Grunddaten!$C$72,$K33&lt;&gt;""),1,0)</f>
        <v>0</v>
      </c>
      <c r="M33" s="256">
        <f t="shared" si="3"/>
        <v>0</v>
      </c>
      <c r="N33" s="256">
        <f t="shared" si="4"/>
        <v>0</v>
      </c>
      <c r="O33" s="256">
        <f t="shared" si="5"/>
        <v>0</v>
      </c>
    </row>
    <row r="34" spans="1:15" ht="26.25" customHeight="1" x14ac:dyDescent="0.2">
      <c r="A34" s="92">
        <f t="shared" si="1"/>
        <v>30</v>
      </c>
      <c r="B34" s="196"/>
      <c r="C34" s="195"/>
      <c r="D34" s="209"/>
      <c r="E34" s="134"/>
      <c r="F34" s="80"/>
      <c r="G34" s="80"/>
      <c r="H34" s="80"/>
      <c r="I34" s="80"/>
      <c r="J34" s="80"/>
      <c r="K34" s="263" t="str">
        <f t="shared" si="6"/>
        <v/>
      </c>
      <c r="L34" s="256">
        <f>IF(AND($K34&lt;Grunddaten!$C$72,$K34&lt;&gt;""),1,0)</f>
        <v>0</v>
      </c>
      <c r="M34" s="256">
        <f t="shared" si="3"/>
        <v>0</v>
      </c>
      <c r="N34" s="256">
        <f t="shared" si="4"/>
        <v>0</v>
      </c>
      <c r="O34" s="256">
        <f t="shared" si="5"/>
        <v>0</v>
      </c>
    </row>
    <row r="35" spans="1:15" ht="26.25" customHeight="1" x14ac:dyDescent="0.2">
      <c r="A35" s="92">
        <f t="shared" si="1"/>
        <v>31</v>
      </c>
      <c r="B35" s="196"/>
      <c r="C35" s="195"/>
      <c r="D35" s="209"/>
      <c r="E35" s="134"/>
      <c r="F35" s="80"/>
      <c r="G35" s="80"/>
      <c r="H35" s="80"/>
      <c r="I35" s="80"/>
      <c r="J35" s="80"/>
      <c r="K35" s="263" t="str">
        <f t="shared" si="6"/>
        <v/>
      </c>
      <c r="L35" s="256">
        <f>IF(AND($K35&lt;Grunddaten!$C$72,$K35&lt;&gt;""),1,0)</f>
        <v>0</v>
      </c>
      <c r="M35" s="256">
        <f t="shared" si="3"/>
        <v>0</v>
      </c>
      <c r="N35" s="256">
        <f t="shared" si="4"/>
        <v>0</v>
      </c>
      <c r="O35" s="256">
        <f t="shared" si="5"/>
        <v>0</v>
      </c>
    </row>
    <row r="36" spans="1:15" ht="26.25" customHeight="1" x14ac:dyDescent="0.2">
      <c r="A36" s="92">
        <f t="shared" si="1"/>
        <v>32</v>
      </c>
      <c r="B36" s="196"/>
      <c r="C36" s="195"/>
      <c r="D36" s="209"/>
      <c r="E36" s="134"/>
      <c r="F36" s="80"/>
      <c r="G36" s="80"/>
      <c r="H36" s="80"/>
      <c r="I36" s="80"/>
      <c r="J36" s="80"/>
      <c r="K36" s="263" t="str">
        <f t="shared" si="6"/>
        <v/>
      </c>
      <c r="L36" s="256">
        <f>IF(AND($K36&lt;Grunddaten!$C$72,$K36&lt;&gt;""),1,0)</f>
        <v>0</v>
      </c>
      <c r="M36" s="256">
        <f t="shared" si="3"/>
        <v>0</v>
      </c>
      <c r="N36" s="256">
        <f t="shared" si="4"/>
        <v>0</v>
      </c>
      <c r="O36" s="256">
        <f t="shared" si="5"/>
        <v>0</v>
      </c>
    </row>
    <row r="37" spans="1:15" ht="26.25" customHeight="1" x14ac:dyDescent="0.2">
      <c r="A37" s="92">
        <f t="shared" si="1"/>
        <v>33</v>
      </c>
      <c r="B37" s="196"/>
      <c r="C37" s="195"/>
      <c r="D37" s="209"/>
      <c r="E37" s="134"/>
      <c r="F37" s="80"/>
      <c r="G37" s="80"/>
      <c r="H37" s="80"/>
      <c r="I37" s="80"/>
      <c r="J37" s="80"/>
      <c r="K37" s="263" t="str">
        <f t="shared" si="6"/>
        <v/>
      </c>
      <c r="L37" s="256">
        <f>IF(AND($K37&lt;Grunddaten!$C$72,$K37&lt;&gt;""),1,0)</f>
        <v>0</v>
      </c>
      <c r="M37" s="256">
        <f t="shared" si="3"/>
        <v>0</v>
      </c>
      <c r="N37" s="256">
        <f t="shared" si="4"/>
        <v>0</v>
      </c>
      <c r="O37" s="256">
        <f t="shared" si="5"/>
        <v>0</v>
      </c>
    </row>
    <row r="38" spans="1:15" ht="26.25" customHeight="1" x14ac:dyDescent="0.2">
      <c r="A38" s="92">
        <f t="shared" si="1"/>
        <v>34</v>
      </c>
      <c r="B38" s="196"/>
      <c r="C38" s="195"/>
      <c r="D38" s="209"/>
      <c r="E38" s="134"/>
      <c r="F38" s="80"/>
      <c r="G38" s="80"/>
      <c r="H38" s="80"/>
      <c r="I38" s="80"/>
      <c r="J38" s="80"/>
      <c r="K38" s="263" t="str">
        <f t="shared" si="6"/>
        <v/>
      </c>
      <c r="L38" s="256">
        <f>IF(AND($K38&lt;Grunddaten!$C$72,$K38&lt;&gt;""),1,0)</f>
        <v>0</v>
      </c>
      <c r="M38" s="256">
        <f t="shared" si="3"/>
        <v>0</v>
      </c>
      <c r="N38" s="256">
        <f t="shared" si="4"/>
        <v>0</v>
      </c>
      <c r="O38" s="256">
        <f t="shared" si="5"/>
        <v>0</v>
      </c>
    </row>
    <row r="39" spans="1:15" ht="26.25" customHeight="1" x14ac:dyDescent="0.2">
      <c r="A39" s="92">
        <f t="shared" si="1"/>
        <v>35</v>
      </c>
      <c r="B39" s="196"/>
      <c r="C39" s="195"/>
      <c r="D39" s="209"/>
      <c r="E39" s="134"/>
      <c r="F39" s="80"/>
      <c r="G39" s="80"/>
      <c r="H39" s="80"/>
      <c r="I39" s="80"/>
      <c r="J39" s="80"/>
      <c r="K39" s="263" t="str">
        <f t="shared" si="6"/>
        <v/>
      </c>
      <c r="L39" s="256">
        <f>IF(AND($K39&lt;Grunddaten!$C$72,$K39&lt;&gt;""),1,0)</f>
        <v>0</v>
      </c>
      <c r="M39" s="256">
        <f t="shared" si="3"/>
        <v>0</v>
      </c>
      <c r="N39" s="256">
        <f t="shared" si="4"/>
        <v>0</v>
      </c>
      <c r="O39" s="256">
        <f t="shared" si="5"/>
        <v>0</v>
      </c>
    </row>
    <row r="40" spans="1:15" ht="26.25" customHeight="1" x14ac:dyDescent="0.2">
      <c r="B40" s="82" t="s">
        <v>20</v>
      </c>
      <c r="C40" s="83"/>
      <c r="D40" s="93" t="s">
        <v>197</v>
      </c>
      <c r="E40" s="130"/>
      <c r="F40" s="220">
        <f>SUM(F5:F39)</f>
        <v>0</v>
      </c>
      <c r="G40" s="220">
        <f>SUM(G5:G39)</f>
        <v>0</v>
      </c>
      <c r="H40" s="220">
        <f>SUM(H5:H39)</f>
        <v>0</v>
      </c>
      <c r="I40" s="220">
        <f>SUM(I5:I39)</f>
        <v>0</v>
      </c>
      <c r="J40" s="220">
        <f>SUM(J5:J39)</f>
        <v>0</v>
      </c>
      <c r="K40" s="263"/>
    </row>
    <row r="41" spans="1:15" s="86" customFormat="1" ht="18.75" customHeight="1" x14ac:dyDescent="0.25">
      <c r="A41" s="91"/>
      <c r="B41" s="342"/>
      <c r="C41" s="342"/>
      <c r="D41" s="343"/>
      <c r="E41" s="343"/>
      <c r="F41" s="343"/>
      <c r="G41" s="343"/>
      <c r="H41" s="343"/>
      <c r="I41" s="343"/>
      <c r="J41" s="77"/>
      <c r="K41" s="260"/>
      <c r="L41" s="261"/>
      <c r="M41" s="256"/>
      <c r="N41" s="256"/>
      <c r="O41" s="256"/>
    </row>
    <row r="42" spans="1:15" s="86" customFormat="1" ht="97.5" customHeight="1" x14ac:dyDescent="0.2">
      <c r="A42" s="91"/>
      <c r="B42" s="180" t="s">
        <v>39</v>
      </c>
      <c r="C42" s="181" t="s">
        <v>131</v>
      </c>
      <c r="D42" s="216" t="s">
        <v>40</v>
      </c>
      <c r="E42" s="183" t="s">
        <v>296</v>
      </c>
      <c r="F42" s="211" t="s">
        <v>294</v>
      </c>
      <c r="G42" s="210" t="s">
        <v>213</v>
      </c>
      <c r="H42" s="210" t="s">
        <v>212</v>
      </c>
      <c r="I42" s="210" t="s">
        <v>211</v>
      </c>
      <c r="J42" s="210" t="s">
        <v>129</v>
      </c>
      <c r="K42" s="262"/>
      <c r="L42" s="261"/>
      <c r="M42" s="256"/>
      <c r="N42" s="256"/>
      <c r="O42" s="256"/>
    </row>
    <row r="43" spans="1:15" customFormat="1" ht="26.25" customHeight="1" x14ac:dyDescent="0.2">
      <c r="D43" s="219" t="s">
        <v>198</v>
      </c>
      <c r="F43" s="218">
        <f>F40</f>
        <v>0</v>
      </c>
      <c r="G43" s="218">
        <f t="shared" ref="G43:J43" si="7">G40</f>
        <v>0</v>
      </c>
      <c r="H43" s="218">
        <f t="shared" si="7"/>
        <v>0</v>
      </c>
      <c r="I43" s="218">
        <f t="shared" si="7"/>
        <v>0</v>
      </c>
      <c r="J43" s="218">
        <f t="shared" si="7"/>
        <v>0</v>
      </c>
      <c r="K43" s="264"/>
      <c r="L43" s="264"/>
      <c r="M43" s="256"/>
      <c r="N43" s="256"/>
      <c r="O43" s="256"/>
    </row>
    <row r="44" spans="1:15" ht="26.25" customHeight="1" x14ac:dyDescent="0.2">
      <c r="A44" s="92">
        <f>A39+1</f>
        <v>36</v>
      </c>
      <c r="B44" s="196"/>
      <c r="C44" s="195"/>
      <c r="D44" s="209"/>
      <c r="E44" s="134"/>
      <c r="F44" s="80"/>
      <c r="G44" s="80"/>
      <c r="H44" s="80"/>
      <c r="I44" s="80"/>
      <c r="J44" s="80"/>
      <c r="K44" s="263" t="str">
        <f t="shared" si="6"/>
        <v/>
      </c>
      <c r="L44" s="256">
        <f>IF(AND($K44&lt;Grunddaten!$C$72,$K44&lt;&gt;""),1,0)</f>
        <v>0</v>
      </c>
      <c r="M44" s="256">
        <f t="shared" si="3"/>
        <v>0</v>
      </c>
      <c r="N44" s="256">
        <f t="shared" si="4"/>
        <v>0</v>
      </c>
      <c r="O44" s="256">
        <f t="shared" si="5"/>
        <v>0</v>
      </c>
    </row>
    <row r="45" spans="1:15" ht="26.25" customHeight="1" x14ac:dyDescent="0.2">
      <c r="A45" s="92">
        <f t="shared" si="1"/>
        <v>37</v>
      </c>
      <c r="B45" s="196"/>
      <c r="C45" s="195"/>
      <c r="D45" s="209"/>
      <c r="E45" s="134"/>
      <c r="F45" s="80"/>
      <c r="G45" s="80"/>
      <c r="H45" s="80"/>
      <c r="I45" s="80"/>
      <c r="J45" s="80"/>
      <c r="K45" s="263" t="str">
        <f t="shared" si="6"/>
        <v/>
      </c>
      <c r="L45" s="256">
        <f>IF(AND($K45&lt;Grunddaten!$C$72,$K45&lt;&gt;""),1,0)</f>
        <v>0</v>
      </c>
      <c r="M45" s="256">
        <f t="shared" si="3"/>
        <v>0</v>
      </c>
      <c r="N45" s="256">
        <f t="shared" si="4"/>
        <v>0</v>
      </c>
      <c r="O45" s="256">
        <f t="shared" si="5"/>
        <v>0</v>
      </c>
    </row>
    <row r="46" spans="1:15" ht="26.25" customHeight="1" x14ac:dyDescent="0.2">
      <c r="A46" s="92">
        <f t="shared" si="1"/>
        <v>38</v>
      </c>
      <c r="B46" s="196"/>
      <c r="C46" s="195"/>
      <c r="D46" s="209"/>
      <c r="E46" s="134"/>
      <c r="F46" s="80"/>
      <c r="G46" s="80"/>
      <c r="H46" s="80"/>
      <c r="I46" s="80"/>
      <c r="J46" s="80"/>
      <c r="K46" s="263" t="str">
        <f t="shared" si="6"/>
        <v/>
      </c>
      <c r="L46" s="256">
        <f>IF(AND($K46&lt;Grunddaten!$C$72,$K46&lt;&gt;""),1,0)</f>
        <v>0</v>
      </c>
      <c r="M46" s="256">
        <f t="shared" si="3"/>
        <v>0</v>
      </c>
      <c r="N46" s="256">
        <f t="shared" si="4"/>
        <v>0</v>
      </c>
      <c r="O46" s="256">
        <f t="shared" si="5"/>
        <v>0</v>
      </c>
    </row>
    <row r="47" spans="1:15" ht="26.25" customHeight="1" x14ac:dyDescent="0.2">
      <c r="A47" s="92">
        <f t="shared" si="1"/>
        <v>39</v>
      </c>
      <c r="B47" s="196"/>
      <c r="C47" s="195"/>
      <c r="D47" s="209"/>
      <c r="E47" s="134"/>
      <c r="F47" s="80"/>
      <c r="G47" s="80"/>
      <c r="H47" s="80"/>
      <c r="I47" s="80"/>
      <c r="J47" s="80"/>
      <c r="K47" s="263" t="str">
        <f t="shared" si="6"/>
        <v/>
      </c>
      <c r="L47" s="256">
        <f>IF(AND($K47&lt;Grunddaten!$C$72,$K47&lt;&gt;""),1,0)</f>
        <v>0</v>
      </c>
      <c r="M47" s="256">
        <f t="shared" si="3"/>
        <v>0</v>
      </c>
      <c r="N47" s="256">
        <f t="shared" si="4"/>
        <v>0</v>
      </c>
      <c r="O47" s="256">
        <f t="shared" si="5"/>
        <v>0</v>
      </c>
    </row>
    <row r="48" spans="1:15" ht="26.25" customHeight="1" x14ac:dyDescent="0.2">
      <c r="A48" s="92">
        <f t="shared" si="1"/>
        <v>40</v>
      </c>
      <c r="B48" s="196"/>
      <c r="C48" s="195"/>
      <c r="D48" s="209"/>
      <c r="E48" s="134"/>
      <c r="F48" s="80"/>
      <c r="G48" s="80"/>
      <c r="H48" s="80"/>
      <c r="I48" s="80"/>
      <c r="J48" s="80"/>
      <c r="K48" s="263" t="str">
        <f t="shared" si="6"/>
        <v/>
      </c>
      <c r="L48" s="256">
        <f>IF(AND($K48&lt;Grunddaten!$C$72,$K48&lt;&gt;""),1,0)</f>
        <v>0</v>
      </c>
      <c r="M48" s="256">
        <f t="shared" si="3"/>
        <v>0</v>
      </c>
      <c r="N48" s="256">
        <f t="shared" si="4"/>
        <v>0</v>
      </c>
      <c r="O48" s="256">
        <f t="shared" si="5"/>
        <v>0</v>
      </c>
    </row>
    <row r="49" spans="1:15" ht="26.25" customHeight="1" x14ac:dyDescent="0.2">
      <c r="A49" s="92">
        <f t="shared" si="1"/>
        <v>41</v>
      </c>
      <c r="B49" s="196"/>
      <c r="C49" s="195"/>
      <c r="D49" s="209"/>
      <c r="E49" s="134"/>
      <c r="F49" s="80"/>
      <c r="G49" s="80"/>
      <c r="H49" s="80"/>
      <c r="I49" s="80"/>
      <c r="J49" s="80"/>
      <c r="K49" s="263" t="str">
        <f t="shared" si="6"/>
        <v/>
      </c>
      <c r="L49" s="256">
        <f>IF(AND($K49&lt;Grunddaten!$C$72,$K49&lt;&gt;""),1,0)</f>
        <v>0</v>
      </c>
      <c r="M49" s="256">
        <f t="shared" si="3"/>
        <v>0</v>
      </c>
      <c r="N49" s="256">
        <f t="shared" si="4"/>
        <v>0</v>
      </c>
      <c r="O49" s="256">
        <f t="shared" si="5"/>
        <v>0</v>
      </c>
    </row>
    <row r="50" spans="1:15" ht="26.25" customHeight="1" x14ac:dyDescent="0.2">
      <c r="A50" s="92">
        <f t="shared" si="1"/>
        <v>42</v>
      </c>
      <c r="B50" s="196"/>
      <c r="C50" s="195"/>
      <c r="D50" s="209"/>
      <c r="E50" s="134"/>
      <c r="F50" s="80"/>
      <c r="G50" s="80"/>
      <c r="H50" s="80"/>
      <c r="I50" s="80"/>
      <c r="J50" s="80"/>
      <c r="K50" s="263" t="str">
        <f t="shared" si="6"/>
        <v/>
      </c>
      <c r="L50" s="256">
        <f>IF(AND($K50&lt;Grunddaten!$C$72,$K50&lt;&gt;""),1,0)</f>
        <v>0</v>
      </c>
      <c r="M50" s="256">
        <f t="shared" si="3"/>
        <v>0</v>
      </c>
      <c r="N50" s="256">
        <f t="shared" si="4"/>
        <v>0</v>
      </c>
      <c r="O50" s="256">
        <f t="shared" si="5"/>
        <v>0</v>
      </c>
    </row>
    <row r="51" spans="1:15" ht="26.25" customHeight="1" x14ac:dyDescent="0.2">
      <c r="A51" s="92">
        <f t="shared" si="1"/>
        <v>43</v>
      </c>
      <c r="B51" s="196"/>
      <c r="C51" s="195"/>
      <c r="D51" s="209"/>
      <c r="E51" s="134"/>
      <c r="F51" s="80"/>
      <c r="G51" s="80"/>
      <c r="H51" s="80"/>
      <c r="I51" s="80"/>
      <c r="J51" s="80"/>
      <c r="K51" s="263" t="str">
        <f t="shared" si="6"/>
        <v/>
      </c>
      <c r="L51" s="256">
        <f>IF(AND($K51&lt;Grunddaten!$C$72,$K51&lt;&gt;""),1,0)</f>
        <v>0</v>
      </c>
      <c r="M51" s="256">
        <f t="shared" si="3"/>
        <v>0</v>
      </c>
      <c r="N51" s="256">
        <f t="shared" si="4"/>
        <v>0</v>
      </c>
      <c r="O51" s="256">
        <f t="shared" si="5"/>
        <v>0</v>
      </c>
    </row>
    <row r="52" spans="1:15" ht="26.25" customHeight="1" x14ac:dyDescent="0.2">
      <c r="A52" s="92">
        <f t="shared" si="1"/>
        <v>44</v>
      </c>
      <c r="B52" s="196"/>
      <c r="C52" s="195"/>
      <c r="D52" s="209"/>
      <c r="E52" s="134"/>
      <c r="F52" s="80"/>
      <c r="G52" s="80"/>
      <c r="H52" s="80"/>
      <c r="I52" s="80"/>
      <c r="J52" s="80"/>
      <c r="K52" s="263" t="str">
        <f t="shared" si="6"/>
        <v/>
      </c>
      <c r="L52" s="256">
        <f>IF(AND($K52&lt;Grunddaten!$C$72,$K52&lt;&gt;""),1,0)</f>
        <v>0</v>
      </c>
      <c r="M52" s="256">
        <f t="shared" si="3"/>
        <v>0</v>
      </c>
      <c r="N52" s="256">
        <f t="shared" si="4"/>
        <v>0</v>
      </c>
      <c r="O52" s="256">
        <f t="shared" si="5"/>
        <v>0</v>
      </c>
    </row>
    <row r="53" spans="1:15" ht="26.25" customHeight="1" x14ac:dyDescent="0.2">
      <c r="A53" s="92">
        <f t="shared" si="1"/>
        <v>45</v>
      </c>
      <c r="B53" s="196"/>
      <c r="C53" s="195"/>
      <c r="D53" s="209"/>
      <c r="E53" s="134"/>
      <c r="F53" s="80"/>
      <c r="G53" s="80"/>
      <c r="H53" s="80"/>
      <c r="I53" s="80"/>
      <c r="J53" s="80"/>
      <c r="K53" s="263" t="str">
        <f t="shared" si="6"/>
        <v/>
      </c>
      <c r="L53" s="256">
        <f>IF(AND($K53&lt;Grunddaten!$C$72,$K53&lt;&gt;""),1,0)</f>
        <v>0</v>
      </c>
      <c r="M53" s="256">
        <f t="shared" si="3"/>
        <v>0</v>
      </c>
      <c r="N53" s="256">
        <f t="shared" si="4"/>
        <v>0</v>
      </c>
      <c r="O53" s="256">
        <f t="shared" si="5"/>
        <v>0</v>
      </c>
    </row>
    <row r="54" spans="1:15" ht="26.25" customHeight="1" x14ac:dyDescent="0.2">
      <c r="A54" s="92">
        <f t="shared" si="1"/>
        <v>46</v>
      </c>
      <c r="B54" s="196"/>
      <c r="C54" s="195"/>
      <c r="D54" s="209"/>
      <c r="E54" s="134"/>
      <c r="F54" s="80"/>
      <c r="G54" s="80"/>
      <c r="H54" s="80"/>
      <c r="I54" s="80"/>
      <c r="J54" s="80"/>
      <c r="K54" s="263" t="str">
        <f t="shared" si="6"/>
        <v/>
      </c>
      <c r="L54" s="256">
        <f>IF(AND($K54&lt;Grunddaten!$C$72,$K54&lt;&gt;""),1,0)</f>
        <v>0</v>
      </c>
      <c r="M54" s="256">
        <f t="shared" si="3"/>
        <v>0</v>
      </c>
      <c r="N54" s="256">
        <f t="shared" si="4"/>
        <v>0</v>
      </c>
      <c r="O54" s="256">
        <f t="shared" si="5"/>
        <v>0</v>
      </c>
    </row>
    <row r="55" spans="1:15" ht="26.25" customHeight="1" x14ac:dyDescent="0.2">
      <c r="A55" s="92">
        <f t="shared" si="1"/>
        <v>47</v>
      </c>
      <c r="B55" s="196"/>
      <c r="C55" s="195"/>
      <c r="D55" s="209"/>
      <c r="E55" s="134"/>
      <c r="F55" s="80"/>
      <c r="G55" s="80"/>
      <c r="H55" s="80"/>
      <c r="I55" s="80"/>
      <c r="J55" s="80"/>
      <c r="K55" s="263" t="str">
        <f t="shared" si="6"/>
        <v/>
      </c>
      <c r="L55" s="256">
        <f>IF(AND($K55&lt;Grunddaten!$C$72,$K55&lt;&gt;""),1,0)</f>
        <v>0</v>
      </c>
      <c r="M55" s="256">
        <f t="shared" si="3"/>
        <v>0</v>
      </c>
      <c r="N55" s="256">
        <f t="shared" si="4"/>
        <v>0</v>
      </c>
      <c r="O55" s="256">
        <f t="shared" si="5"/>
        <v>0</v>
      </c>
    </row>
    <row r="56" spans="1:15" ht="26.25" customHeight="1" x14ac:dyDescent="0.2">
      <c r="A56" s="92">
        <f t="shared" si="1"/>
        <v>48</v>
      </c>
      <c r="B56" s="196"/>
      <c r="C56" s="195"/>
      <c r="D56" s="209"/>
      <c r="E56" s="134"/>
      <c r="F56" s="80"/>
      <c r="G56" s="80"/>
      <c r="H56" s="80"/>
      <c r="I56" s="80"/>
      <c r="J56" s="80"/>
      <c r="K56" s="263" t="str">
        <f t="shared" si="6"/>
        <v/>
      </c>
      <c r="L56" s="256">
        <f>IF(AND($K56&lt;Grunddaten!$C$72,$K56&lt;&gt;""),1,0)</f>
        <v>0</v>
      </c>
      <c r="M56" s="256">
        <f t="shared" si="3"/>
        <v>0</v>
      </c>
      <c r="N56" s="256">
        <f t="shared" si="4"/>
        <v>0</v>
      </c>
      <c r="O56" s="256">
        <f t="shared" si="5"/>
        <v>0</v>
      </c>
    </row>
    <row r="57" spans="1:15" ht="26.25" customHeight="1" x14ac:dyDescent="0.2">
      <c r="A57" s="92">
        <f t="shared" si="1"/>
        <v>49</v>
      </c>
      <c r="B57" s="196"/>
      <c r="C57" s="195"/>
      <c r="D57" s="209"/>
      <c r="E57" s="134"/>
      <c r="F57" s="80"/>
      <c r="G57" s="80"/>
      <c r="H57" s="80"/>
      <c r="I57" s="80"/>
      <c r="J57" s="80"/>
      <c r="K57" s="263" t="str">
        <f t="shared" si="6"/>
        <v/>
      </c>
      <c r="L57" s="256">
        <f>IF(AND($K57&lt;Grunddaten!$C$72,$K57&lt;&gt;""),1,0)</f>
        <v>0</v>
      </c>
      <c r="M57" s="256">
        <f t="shared" si="3"/>
        <v>0</v>
      </c>
      <c r="N57" s="256">
        <f t="shared" si="4"/>
        <v>0</v>
      </c>
      <c r="O57" s="256">
        <f t="shared" si="5"/>
        <v>0</v>
      </c>
    </row>
    <row r="58" spans="1:15" ht="26.25" customHeight="1" x14ac:dyDescent="0.2">
      <c r="A58" s="92">
        <f t="shared" si="1"/>
        <v>50</v>
      </c>
      <c r="B58" s="196"/>
      <c r="C58" s="195"/>
      <c r="D58" s="209"/>
      <c r="E58" s="134"/>
      <c r="F58" s="80"/>
      <c r="G58" s="80"/>
      <c r="H58" s="80"/>
      <c r="I58" s="80"/>
      <c r="J58" s="80"/>
      <c r="K58" s="263" t="str">
        <f t="shared" si="6"/>
        <v/>
      </c>
      <c r="L58" s="256">
        <f>IF(AND($K58&lt;Grunddaten!$C$72,$K58&lt;&gt;""),1,0)</f>
        <v>0</v>
      </c>
      <c r="M58" s="256">
        <f t="shared" si="3"/>
        <v>0</v>
      </c>
      <c r="N58" s="256">
        <f t="shared" si="4"/>
        <v>0</v>
      </c>
      <c r="O58" s="256">
        <f t="shared" si="5"/>
        <v>0</v>
      </c>
    </row>
    <row r="59" spans="1:15" ht="26.25" customHeight="1" x14ac:dyDescent="0.2">
      <c r="A59" s="92">
        <f t="shared" si="1"/>
        <v>51</v>
      </c>
      <c r="B59" s="196"/>
      <c r="C59" s="195"/>
      <c r="D59" s="209"/>
      <c r="E59" s="134"/>
      <c r="F59" s="80"/>
      <c r="G59" s="80"/>
      <c r="H59" s="80"/>
      <c r="I59" s="80"/>
      <c r="J59" s="80"/>
      <c r="K59" s="263" t="str">
        <f t="shared" si="6"/>
        <v/>
      </c>
      <c r="L59" s="256">
        <f>IF(AND($K59&lt;Grunddaten!$C$72,$K59&lt;&gt;""),1,0)</f>
        <v>0</v>
      </c>
      <c r="M59" s="256">
        <f t="shared" si="3"/>
        <v>0</v>
      </c>
      <c r="N59" s="256">
        <f t="shared" si="4"/>
        <v>0</v>
      </c>
      <c r="O59" s="256">
        <f t="shared" si="5"/>
        <v>0</v>
      </c>
    </row>
    <row r="60" spans="1:15" ht="26.25" customHeight="1" x14ac:dyDescent="0.2">
      <c r="A60" s="92">
        <f t="shared" si="1"/>
        <v>52</v>
      </c>
      <c r="B60" s="196"/>
      <c r="C60" s="195"/>
      <c r="D60" s="209"/>
      <c r="E60" s="134"/>
      <c r="F60" s="80"/>
      <c r="G60" s="80"/>
      <c r="H60" s="80"/>
      <c r="I60" s="80"/>
      <c r="J60" s="80"/>
      <c r="K60" s="263" t="str">
        <f t="shared" si="6"/>
        <v/>
      </c>
      <c r="L60" s="256">
        <f>IF(AND($K60&lt;Grunddaten!$C$72,$K60&lt;&gt;""),1,0)</f>
        <v>0</v>
      </c>
      <c r="M60" s="256">
        <f t="shared" si="3"/>
        <v>0</v>
      </c>
      <c r="N60" s="256">
        <f t="shared" si="4"/>
        <v>0</v>
      </c>
      <c r="O60" s="256">
        <f t="shared" si="5"/>
        <v>0</v>
      </c>
    </row>
    <row r="61" spans="1:15" ht="26.25" customHeight="1" x14ac:dyDescent="0.2">
      <c r="A61" s="92">
        <f t="shared" si="1"/>
        <v>53</v>
      </c>
      <c r="B61" s="196"/>
      <c r="C61" s="195"/>
      <c r="D61" s="209"/>
      <c r="E61" s="134"/>
      <c r="F61" s="80"/>
      <c r="G61" s="80"/>
      <c r="H61" s="80"/>
      <c r="I61" s="80"/>
      <c r="J61" s="80"/>
      <c r="K61" s="263" t="str">
        <f t="shared" si="6"/>
        <v/>
      </c>
      <c r="L61" s="256">
        <f>IF(AND($K61&lt;Grunddaten!$C$72,$K61&lt;&gt;""),1,0)</f>
        <v>0</v>
      </c>
      <c r="M61" s="256">
        <f t="shared" si="3"/>
        <v>0</v>
      </c>
      <c r="N61" s="256">
        <f t="shared" si="4"/>
        <v>0</v>
      </c>
      <c r="O61" s="256">
        <f t="shared" si="5"/>
        <v>0</v>
      </c>
    </row>
    <row r="62" spans="1:15" ht="26.25" customHeight="1" x14ac:dyDescent="0.2">
      <c r="A62" s="92">
        <f t="shared" si="1"/>
        <v>54</v>
      </c>
      <c r="B62" s="196"/>
      <c r="C62" s="195"/>
      <c r="D62" s="209"/>
      <c r="E62" s="134"/>
      <c r="F62" s="80"/>
      <c r="G62" s="80"/>
      <c r="H62" s="80"/>
      <c r="I62" s="80"/>
      <c r="J62" s="80"/>
      <c r="K62" s="263" t="str">
        <f t="shared" si="6"/>
        <v/>
      </c>
      <c r="L62" s="256">
        <f>IF(AND($K62&lt;Grunddaten!$C$72,$K62&lt;&gt;""),1,0)</f>
        <v>0</v>
      </c>
      <c r="M62" s="256">
        <f t="shared" si="3"/>
        <v>0</v>
      </c>
      <c r="N62" s="256">
        <f t="shared" si="4"/>
        <v>0</v>
      </c>
      <c r="O62" s="256">
        <f t="shared" si="5"/>
        <v>0</v>
      </c>
    </row>
    <row r="63" spans="1:15" ht="26.25" customHeight="1" x14ac:dyDescent="0.2">
      <c r="A63" s="92">
        <f t="shared" si="1"/>
        <v>55</v>
      </c>
      <c r="B63" s="196"/>
      <c r="C63" s="195"/>
      <c r="D63" s="209"/>
      <c r="E63" s="134"/>
      <c r="F63" s="80"/>
      <c r="G63" s="80"/>
      <c r="H63" s="80"/>
      <c r="I63" s="80"/>
      <c r="J63" s="80"/>
      <c r="K63" s="263" t="str">
        <f t="shared" si="6"/>
        <v/>
      </c>
      <c r="L63" s="256">
        <f>IF(AND($K63&lt;Grunddaten!$C$72,$K63&lt;&gt;""),1,0)</f>
        <v>0</v>
      </c>
      <c r="M63" s="256">
        <f t="shared" si="3"/>
        <v>0</v>
      </c>
      <c r="N63" s="256">
        <f t="shared" si="4"/>
        <v>0</v>
      </c>
      <c r="O63" s="256">
        <f t="shared" si="5"/>
        <v>0</v>
      </c>
    </row>
    <row r="64" spans="1:15" ht="26.25" customHeight="1" x14ac:dyDescent="0.2">
      <c r="A64" s="92">
        <f t="shared" si="1"/>
        <v>56</v>
      </c>
      <c r="B64" s="196"/>
      <c r="C64" s="195"/>
      <c r="D64" s="209"/>
      <c r="E64" s="134"/>
      <c r="F64" s="80"/>
      <c r="G64" s="80"/>
      <c r="H64" s="80"/>
      <c r="I64" s="80"/>
      <c r="J64" s="80"/>
      <c r="K64" s="263" t="str">
        <f t="shared" si="6"/>
        <v/>
      </c>
      <c r="L64" s="256">
        <f>IF(AND($K64&lt;Grunddaten!$C$72,$K64&lt;&gt;""),1,0)</f>
        <v>0</v>
      </c>
      <c r="M64" s="256">
        <f t="shared" si="3"/>
        <v>0</v>
      </c>
      <c r="N64" s="256">
        <f t="shared" si="4"/>
        <v>0</v>
      </c>
      <c r="O64" s="256">
        <f t="shared" si="5"/>
        <v>0</v>
      </c>
    </row>
    <row r="65" spans="1:15" ht="26.25" customHeight="1" x14ac:dyDescent="0.2">
      <c r="A65" s="92">
        <f t="shared" si="1"/>
        <v>57</v>
      </c>
      <c r="B65" s="196"/>
      <c r="C65" s="195"/>
      <c r="D65" s="209"/>
      <c r="E65" s="134"/>
      <c r="F65" s="80"/>
      <c r="G65" s="80"/>
      <c r="H65" s="80"/>
      <c r="I65" s="80"/>
      <c r="J65" s="80"/>
      <c r="K65" s="263" t="str">
        <f t="shared" si="6"/>
        <v/>
      </c>
      <c r="L65" s="256">
        <f>IF(AND($K65&lt;Grunddaten!$C$72,$K65&lt;&gt;""),1,0)</f>
        <v>0</v>
      </c>
      <c r="M65" s="256">
        <f t="shared" si="3"/>
        <v>0</v>
      </c>
      <c r="N65" s="256">
        <f t="shared" si="4"/>
        <v>0</v>
      </c>
      <c r="O65" s="256">
        <f t="shared" si="5"/>
        <v>0</v>
      </c>
    </row>
    <row r="66" spans="1:15" ht="26.25" customHeight="1" x14ac:dyDescent="0.2">
      <c r="A66" s="92">
        <f t="shared" si="1"/>
        <v>58</v>
      </c>
      <c r="B66" s="196"/>
      <c r="C66" s="195"/>
      <c r="D66" s="209"/>
      <c r="E66" s="134"/>
      <c r="F66" s="80"/>
      <c r="G66" s="80"/>
      <c r="H66" s="80"/>
      <c r="I66" s="80"/>
      <c r="J66" s="80"/>
      <c r="K66" s="263" t="str">
        <f t="shared" si="6"/>
        <v/>
      </c>
      <c r="L66" s="256">
        <f>IF(AND($K66&lt;Grunddaten!$C$72,$K66&lt;&gt;""),1,0)</f>
        <v>0</v>
      </c>
      <c r="M66" s="256">
        <f t="shared" si="3"/>
        <v>0</v>
      </c>
      <c r="N66" s="256">
        <f t="shared" si="4"/>
        <v>0</v>
      </c>
      <c r="O66" s="256">
        <f t="shared" si="5"/>
        <v>0</v>
      </c>
    </row>
    <row r="67" spans="1:15" ht="26.25" customHeight="1" x14ac:dyDescent="0.2">
      <c r="A67" s="92">
        <f t="shared" si="1"/>
        <v>59</v>
      </c>
      <c r="B67" s="196"/>
      <c r="C67" s="195"/>
      <c r="D67" s="209"/>
      <c r="E67" s="134"/>
      <c r="F67" s="80"/>
      <c r="G67" s="80"/>
      <c r="H67" s="80"/>
      <c r="I67" s="80"/>
      <c r="J67" s="80"/>
      <c r="K67" s="263" t="str">
        <f t="shared" si="6"/>
        <v/>
      </c>
      <c r="L67" s="256">
        <f>IF(AND($K67&lt;Grunddaten!$C$72,$K67&lt;&gt;""),1,0)</f>
        <v>0</v>
      </c>
      <c r="M67" s="256">
        <f t="shared" si="3"/>
        <v>0</v>
      </c>
      <c r="N67" s="256">
        <f t="shared" si="4"/>
        <v>0</v>
      </c>
      <c r="O67" s="256">
        <f t="shared" si="5"/>
        <v>0</v>
      </c>
    </row>
    <row r="68" spans="1:15" ht="26.25" customHeight="1" x14ac:dyDescent="0.2">
      <c r="A68" s="92">
        <f t="shared" si="1"/>
        <v>60</v>
      </c>
      <c r="B68" s="196"/>
      <c r="C68" s="195"/>
      <c r="D68" s="209"/>
      <c r="E68" s="134"/>
      <c r="F68" s="80"/>
      <c r="G68" s="80"/>
      <c r="H68" s="80"/>
      <c r="I68" s="80"/>
      <c r="J68" s="80"/>
      <c r="K68" s="263" t="str">
        <f t="shared" si="6"/>
        <v/>
      </c>
      <c r="L68" s="256">
        <f>IF(AND($K68&lt;Grunddaten!$C$72,$K68&lt;&gt;""),1,0)</f>
        <v>0</v>
      </c>
      <c r="M68" s="256">
        <f t="shared" si="3"/>
        <v>0</v>
      </c>
      <c r="N68" s="256">
        <f t="shared" si="4"/>
        <v>0</v>
      </c>
      <c r="O68" s="256">
        <f t="shared" si="5"/>
        <v>0</v>
      </c>
    </row>
    <row r="69" spans="1:15" ht="26.25" customHeight="1" x14ac:dyDescent="0.2">
      <c r="A69" s="92">
        <f t="shared" si="1"/>
        <v>61</v>
      </c>
      <c r="B69" s="196"/>
      <c r="C69" s="195"/>
      <c r="D69" s="209"/>
      <c r="E69" s="134"/>
      <c r="F69" s="80"/>
      <c r="G69" s="80"/>
      <c r="H69" s="80"/>
      <c r="I69" s="80"/>
      <c r="J69" s="80"/>
      <c r="K69" s="263" t="str">
        <f t="shared" si="6"/>
        <v/>
      </c>
      <c r="L69" s="256">
        <f>IF(AND($K69&lt;Grunddaten!$C$72,$K69&lt;&gt;""),1,0)</f>
        <v>0</v>
      </c>
      <c r="M69" s="256">
        <f t="shared" si="3"/>
        <v>0</v>
      </c>
      <c r="N69" s="256">
        <f t="shared" si="4"/>
        <v>0</v>
      </c>
      <c r="O69" s="256">
        <f t="shared" si="5"/>
        <v>0</v>
      </c>
    </row>
    <row r="70" spans="1:15" ht="26.25" customHeight="1" x14ac:dyDescent="0.2">
      <c r="A70" s="92">
        <f t="shared" si="1"/>
        <v>62</v>
      </c>
      <c r="B70" s="196"/>
      <c r="C70" s="195"/>
      <c r="D70" s="209"/>
      <c r="E70" s="134"/>
      <c r="F70" s="80"/>
      <c r="G70" s="80"/>
      <c r="H70" s="80"/>
      <c r="I70" s="80"/>
      <c r="J70" s="80"/>
      <c r="K70" s="263" t="str">
        <f t="shared" si="6"/>
        <v/>
      </c>
      <c r="L70" s="256">
        <f>IF(AND($K70&lt;Grunddaten!$C$72,$K70&lt;&gt;""),1,0)</f>
        <v>0</v>
      </c>
      <c r="M70" s="256">
        <f t="shared" ref="M70:M110" si="8">IF(K70="",0,IF(ISTEXT(K70),1,0))</f>
        <v>0</v>
      </c>
      <c r="N70" s="256">
        <f t="shared" ref="N70:N110" si="9">IF(ISBLANK(B70)=ISBLANK(C70),0,1)</f>
        <v>0</v>
      </c>
      <c r="O70" s="256">
        <f t="shared" ref="O70:O110" si="10">SUM(L70:N70)</f>
        <v>0</v>
      </c>
    </row>
    <row r="71" spans="1:15" ht="26.25" customHeight="1" x14ac:dyDescent="0.2">
      <c r="A71" s="92">
        <f t="shared" si="1"/>
        <v>63</v>
      </c>
      <c r="B71" s="196"/>
      <c r="C71" s="195"/>
      <c r="D71" s="209"/>
      <c r="E71" s="134"/>
      <c r="F71" s="80"/>
      <c r="G71" s="80"/>
      <c r="H71" s="80"/>
      <c r="I71" s="80"/>
      <c r="J71" s="80"/>
      <c r="K71" s="263" t="str">
        <f t="shared" si="6"/>
        <v/>
      </c>
      <c r="L71" s="256">
        <f>IF(AND($K71&lt;Grunddaten!$C$72,$K71&lt;&gt;""),1,0)</f>
        <v>0</v>
      </c>
      <c r="M71" s="256">
        <f t="shared" si="8"/>
        <v>0</v>
      </c>
      <c r="N71" s="256">
        <f t="shared" si="9"/>
        <v>0</v>
      </c>
      <c r="O71" s="256">
        <f t="shared" si="10"/>
        <v>0</v>
      </c>
    </row>
    <row r="72" spans="1:15" ht="26.25" customHeight="1" x14ac:dyDescent="0.2">
      <c r="A72" s="92">
        <f t="shared" si="1"/>
        <v>64</v>
      </c>
      <c r="B72" s="196"/>
      <c r="C72" s="195"/>
      <c r="D72" s="209"/>
      <c r="E72" s="134"/>
      <c r="F72" s="80"/>
      <c r="G72" s="80"/>
      <c r="H72" s="80"/>
      <c r="I72" s="80"/>
      <c r="J72" s="80"/>
      <c r="K72" s="263" t="str">
        <f t="shared" si="6"/>
        <v/>
      </c>
      <c r="L72" s="256">
        <f>IF(AND($K72&lt;Grunddaten!$C$72,$K72&lt;&gt;""),1,0)</f>
        <v>0</v>
      </c>
      <c r="M72" s="256">
        <f t="shared" si="8"/>
        <v>0</v>
      </c>
      <c r="N72" s="256">
        <f t="shared" si="9"/>
        <v>0</v>
      </c>
      <c r="O72" s="256">
        <f t="shared" si="10"/>
        <v>0</v>
      </c>
    </row>
    <row r="73" spans="1:15" ht="26.25" customHeight="1" x14ac:dyDescent="0.2">
      <c r="A73" s="92">
        <f t="shared" si="1"/>
        <v>65</v>
      </c>
      <c r="B73" s="196"/>
      <c r="C73" s="195"/>
      <c r="D73" s="209"/>
      <c r="E73" s="134"/>
      <c r="F73" s="80"/>
      <c r="G73" s="80"/>
      <c r="H73" s="80"/>
      <c r="I73" s="80"/>
      <c r="J73" s="80"/>
      <c r="K73" s="263" t="str">
        <f t="shared" si="6"/>
        <v/>
      </c>
      <c r="L73" s="256">
        <f>IF(AND($K73&lt;Grunddaten!$C$72,$K73&lt;&gt;""),1,0)</f>
        <v>0</v>
      </c>
      <c r="M73" s="256">
        <f t="shared" si="8"/>
        <v>0</v>
      </c>
      <c r="N73" s="256">
        <f t="shared" si="9"/>
        <v>0</v>
      </c>
      <c r="O73" s="256">
        <f t="shared" si="10"/>
        <v>0</v>
      </c>
    </row>
    <row r="74" spans="1:15" ht="26.25" customHeight="1" x14ac:dyDescent="0.2">
      <c r="A74" s="92">
        <f t="shared" si="1"/>
        <v>66</v>
      </c>
      <c r="B74" s="196"/>
      <c r="C74" s="195"/>
      <c r="D74" s="209"/>
      <c r="E74" s="134"/>
      <c r="F74" s="80"/>
      <c r="G74" s="80"/>
      <c r="H74" s="80"/>
      <c r="I74" s="80"/>
      <c r="J74" s="80"/>
      <c r="K74" s="263" t="str">
        <f t="shared" ref="K74:K75" si="11">IF(ISBLANK(C74),"",IF(ISERROR(DATEVALUE(C74)),C74,DATEVALUE(C74)))</f>
        <v/>
      </c>
      <c r="L74" s="256">
        <f>IF(AND($K74&lt;Grunddaten!$C$72,$K74&lt;&gt;""),1,0)</f>
        <v>0</v>
      </c>
      <c r="M74" s="256">
        <f t="shared" si="8"/>
        <v>0</v>
      </c>
      <c r="N74" s="256">
        <f t="shared" si="9"/>
        <v>0</v>
      </c>
      <c r="O74" s="256">
        <f t="shared" si="10"/>
        <v>0</v>
      </c>
    </row>
    <row r="75" spans="1:15" ht="26.25" customHeight="1" x14ac:dyDescent="0.2">
      <c r="A75" s="92">
        <f t="shared" si="1"/>
        <v>67</v>
      </c>
      <c r="B75" s="196"/>
      <c r="C75" s="195"/>
      <c r="D75" s="209"/>
      <c r="E75" s="134"/>
      <c r="F75" s="80"/>
      <c r="G75" s="80"/>
      <c r="H75" s="80"/>
      <c r="I75" s="80"/>
      <c r="J75" s="80"/>
      <c r="K75" s="263" t="str">
        <f t="shared" si="11"/>
        <v/>
      </c>
      <c r="L75" s="256">
        <f>IF(AND($K75&lt;Grunddaten!$C$72,$K75&lt;&gt;""),1,0)</f>
        <v>0</v>
      </c>
      <c r="M75" s="256">
        <f t="shared" si="8"/>
        <v>0</v>
      </c>
      <c r="N75" s="256">
        <f t="shared" si="9"/>
        <v>0</v>
      </c>
      <c r="O75" s="256">
        <f t="shared" si="10"/>
        <v>0</v>
      </c>
    </row>
    <row r="76" spans="1:15" ht="26.25" customHeight="1" x14ac:dyDescent="0.2">
      <c r="A76" s="92">
        <f t="shared" si="1"/>
        <v>68</v>
      </c>
      <c r="B76" s="79"/>
      <c r="C76" s="78"/>
      <c r="D76" s="209"/>
      <c r="E76" s="134"/>
      <c r="F76" s="81"/>
      <c r="G76" s="81"/>
      <c r="H76" s="81"/>
      <c r="I76" s="81"/>
      <c r="J76" s="117"/>
      <c r="K76" s="263" t="str">
        <f t="shared" si="2"/>
        <v/>
      </c>
      <c r="L76" s="256">
        <f>IF(AND($K76&lt;Grunddaten!$C$72,$K76&lt;&gt;""),1,0)</f>
        <v>0</v>
      </c>
      <c r="M76" s="256">
        <f t="shared" si="8"/>
        <v>0</v>
      </c>
      <c r="N76" s="256">
        <f t="shared" si="9"/>
        <v>0</v>
      </c>
      <c r="O76" s="256">
        <f t="shared" si="10"/>
        <v>0</v>
      </c>
    </row>
    <row r="77" spans="1:15" ht="26.25" customHeight="1" thickBot="1" x14ac:dyDescent="0.25">
      <c r="B77" s="82" t="s">
        <v>20</v>
      </c>
      <c r="C77" s="83"/>
      <c r="D77" s="93" t="s">
        <v>64</v>
      </c>
      <c r="E77" s="130"/>
      <c r="F77" s="187">
        <f>SUM(F43:F76)</f>
        <v>0</v>
      </c>
      <c r="G77" s="187">
        <f>SUM(G43:G76)</f>
        <v>0</v>
      </c>
      <c r="H77" s="187">
        <f>SUM(H43:H76)</f>
        <v>0</v>
      </c>
      <c r="I77" s="187">
        <f>SUM(I43:I76)</f>
        <v>0</v>
      </c>
      <c r="J77" s="187">
        <f>SUM(J43:J76)</f>
        <v>0</v>
      </c>
      <c r="K77" s="263"/>
    </row>
    <row r="78" spans="1:15" ht="6.6" customHeight="1" thickTop="1" x14ac:dyDescent="0.2">
      <c r="B78" s="344" t="s">
        <v>20</v>
      </c>
      <c r="C78" s="344"/>
      <c r="D78" s="344"/>
      <c r="E78" s="344"/>
      <c r="F78" s="344"/>
      <c r="G78" s="344"/>
      <c r="H78" s="344"/>
      <c r="I78" s="344"/>
      <c r="J78" s="344"/>
      <c r="K78" s="263"/>
    </row>
    <row r="79" spans="1:15" s="86" customFormat="1" ht="69" customHeight="1" x14ac:dyDescent="0.2">
      <c r="A79" s="91"/>
      <c r="B79" s="341" t="s">
        <v>132</v>
      </c>
      <c r="C79" s="341"/>
      <c r="D79" s="341"/>
      <c r="E79" s="341"/>
      <c r="F79" s="341"/>
      <c r="G79" s="341"/>
      <c r="H79" s="341"/>
      <c r="I79" s="341"/>
      <c r="J79" s="341"/>
      <c r="K79" s="263"/>
      <c r="L79" s="261"/>
      <c r="M79" s="256"/>
      <c r="N79" s="256"/>
      <c r="O79" s="256"/>
    </row>
    <row r="80" spans="1:15" s="86" customFormat="1" ht="44.25" customHeight="1" x14ac:dyDescent="0.2">
      <c r="A80" s="91"/>
      <c r="B80" s="180" t="s">
        <v>39</v>
      </c>
      <c r="C80" s="181" t="s">
        <v>131</v>
      </c>
      <c r="D80" s="347" t="s">
        <v>41</v>
      </c>
      <c r="E80" s="347"/>
      <c r="F80" s="347"/>
      <c r="G80" s="347"/>
      <c r="H80" s="347"/>
      <c r="I80" s="347"/>
      <c r="J80" s="189"/>
      <c r="K80" s="263"/>
      <c r="L80" s="261"/>
      <c r="M80" s="256"/>
      <c r="N80" s="256"/>
      <c r="O80" s="256"/>
    </row>
    <row r="81" spans="1:15" ht="28.5" customHeight="1" x14ac:dyDescent="0.2">
      <c r="A81" s="92">
        <v>1</v>
      </c>
      <c r="B81" s="196"/>
      <c r="C81" s="195"/>
      <c r="D81" s="338"/>
      <c r="E81" s="338"/>
      <c r="F81" s="338"/>
      <c r="G81" s="338"/>
      <c r="H81" s="338"/>
      <c r="I81" s="338"/>
      <c r="J81" s="189"/>
      <c r="K81" s="263" t="str">
        <f t="shared" si="2"/>
        <v/>
      </c>
      <c r="L81" s="256">
        <f>IF(AND($K81&lt;Grunddaten!$C$72,$K81&lt;&gt;""),1,0)</f>
        <v>0</v>
      </c>
      <c r="M81" s="256">
        <f t="shared" si="8"/>
        <v>0</v>
      </c>
      <c r="N81" s="256">
        <f t="shared" si="9"/>
        <v>0</v>
      </c>
      <c r="O81" s="256">
        <f t="shared" si="10"/>
        <v>0</v>
      </c>
    </row>
    <row r="82" spans="1:15" ht="28.5" customHeight="1" x14ac:dyDescent="0.2">
      <c r="A82" s="92">
        <f>A81+1</f>
        <v>2</v>
      </c>
      <c r="B82" s="196"/>
      <c r="C82" s="195"/>
      <c r="D82" s="338"/>
      <c r="E82" s="338"/>
      <c r="F82" s="338"/>
      <c r="G82" s="338"/>
      <c r="H82" s="338"/>
      <c r="I82" s="338"/>
      <c r="J82" s="189"/>
      <c r="K82" s="263" t="str">
        <f t="shared" si="2"/>
        <v/>
      </c>
      <c r="L82" s="256">
        <f>IF(AND($K82&lt;Grunddaten!$C$72,$K82&lt;&gt;""),1,0)</f>
        <v>0</v>
      </c>
      <c r="M82" s="256">
        <f t="shared" si="8"/>
        <v>0</v>
      </c>
      <c r="N82" s="256">
        <f t="shared" si="9"/>
        <v>0</v>
      </c>
      <c r="O82" s="256">
        <f t="shared" si="10"/>
        <v>0</v>
      </c>
    </row>
    <row r="83" spans="1:15" ht="28.5" customHeight="1" x14ac:dyDescent="0.2">
      <c r="A83" s="92">
        <f t="shared" ref="A83:A97" si="12">A82+1</f>
        <v>3</v>
      </c>
      <c r="B83" s="196"/>
      <c r="C83" s="195"/>
      <c r="D83" s="338"/>
      <c r="E83" s="338"/>
      <c r="F83" s="338"/>
      <c r="G83" s="338"/>
      <c r="H83" s="338"/>
      <c r="I83" s="338"/>
      <c r="J83" s="189"/>
      <c r="K83" s="263" t="str">
        <f t="shared" si="2"/>
        <v/>
      </c>
      <c r="L83" s="256">
        <f>IF(AND($K83&lt;Grunddaten!$C$72,$K83&lt;&gt;""),1,0)</f>
        <v>0</v>
      </c>
      <c r="M83" s="256">
        <f t="shared" si="8"/>
        <v>0</v>
      </c>
      <c r="N83" s="256">
        <f t="shared" si="9"/>
        <v>0</v>
      </c>
      <c r="O83" s="256">
        <f t="shared" si="10"/>
        <v>0</v>
      </c>
    </row>
    <row r="84" spans="1:15" ht="28.5" customHeight="1" x14ac:dyDescent="0.2">
      <c r="A84" s="92">
        <f t="shared" si="12"/>
        <v>4</v>
      </c>
      <c r="B84" s="79"/>
      <c r="C84" s="78"/>
      <c r="D84" s="338"/>
      <c r="E84" s="338"/>
      <c r="F84" s="338"/>
      <c r="G84" s="338"/>
      <c r="H84" s="338"/>
      <c r="I84" s="338"/>
      <c r="J84" s="189"/>
      <c r="K84" s="263" t="str">
        <f t="shared" si="2"/>
        <v/>
      </c>
      <c r="L84" s="256">
        <f>IF(AND($K84&lt;Grunddaten!$C$72,$K84&lt;&gt;""),1,0)</f>
        <v>0</v>
      </c>
      <c r="M84" s="256">
        <f t="shared" si="8"/>
        <v>0</v>
      </c>
      <c r="N84" s="256">
        <f t="shared" si="9"/>
        <v>0</v>
      </c>
      <c r="O84" s="256">
        <f t="shared" si="10"/>
        <v>0</v>
      </c>
    </row>
    <row r="85" spans="1:15" ht="28.5" customHeight="1" x14ac:dyDescent="0.2">
      <c r="A85" s="92">
        <f t="shared" si="12"/>
        <v>5</v>
      </c>
      <c r="B85" s="79"/>
      <c r="C85" s="78"/>
      <c r="D85" s="338"/>
      <c r="E85" s="338"/>
      <c r="F85" s="338"/>
      <c r="G85" s="338"/>
      <c r="H85" s="338"/>
      <c r="I85" s="338"/>
      <c r="J85" s="189"/>
      <c r="K85" s="263" t="str">
        <f t="shared" si="2"/>
        <v/>
      </c>
      <c r="L85" s="256">
        <f>IF(AND($K85&lt;Grunddaten!$C$72,$K85&lt;&gt;""),1,0)</f>
        <v>0</v>
      </c>
      <c r="M85" s="256">
        <f t="shared" si="8"/>
        <v>0</v>
      </c>
      <c r="N85" s="256">
        <f t="shared" si="9"/>
        <v>0</v>
      </c>
      <c r="O85" s="256">
        <f t="shared" si="10"/>
        <v>0</v>
      </c>
    </row>
    <row r="86" spans="1:15" ht="28.5" customHeight="1" x14ac:dyDescent="0.2">
      <c r="A86" s="92">
        <f t="shared" si="12"/>
        <v>6</v>
      </c>
      <c r="B86" s="79"/>
      <c r="C86" s="78"/>
      <c r="D86" s="338"/>
      <c r="E86" s="338"/>
      <c r="F86" s="338"/>
      <c r="G86" s="338"/>
      <c r="H86" s="338"/>
      <c r="I86" s="338"/>
      <c r="J86" s="189"/>
      <c r="K86" s="263" t="str">
        <f t="shared" si="2"/>
        <v/>
      </c>
      <c r="L86" s="256">
        <f>IF(AND($K86&lt;Grunddaten!$C$72,$K86&lt;&gt;""),1,0)</f>
        <v>0</v>
      </c>
      <c r="M86" s="256">
        <f t="shared" si="8"/>
        <v>0</v>
      </c>
      <c r="N86" s="256">
        <f t="shared" si="9"/>
        <v>0</v>
      </c>
      <c r="O86" s="256">
        <f t="shared" si="10"/>
        <v>0</v>
      </c>
    </row>
    <row r="87" spans="1:15" ht="28.5" customHeight="1" x14ac:dyDescent="0.2">
      <c r="A87" s="92">
        <f t="shared" si="12"/>
        <v>7</v>
      </c>
      <c r="B87" s="79"/>
      <c r="C87" s="78"/>
      <c r="D87" s="338"/>
      <c r="E87" s="338"/>
      <c r="F87" s="338"/>
      <c r="G87" s="338"/>
      <c r="H87" s="338"/>
      <c r="I87" s="338"/>
      <c r="J87" s="189"/>
      <c r="K87" s="263" t="str">
        <f t="shared" si="2"/>
        <v/>
      </c>
      <c r="L87" s="256">
        <f>IF(AND($K87&lt;Grunddaten!$C$72,$K87&lt;&gt;""),1,0)</f>
        <v>0</v>
      </c>
      <c r="M87" s="256">
        <f t="shared" si="8"/>
        <v>0</v>
      </c>
      <c r="N87" s="256">
        <f t="shared" si="9"/>
        <v>0</v>
      </c>
      <c r="O87" s="256">
        <f t="shared" si="10"/>
        <v>0</v>
      </c>
    </row>
    <row r="88" spans="1:15" ht="28.5" customHeight="1" x14ac:dyDescent="0.2">
      <c r="A88" s="92">
        <f t="shared" si="12"/>
        <v>8</v>
      </c>
      <c r="B88" s="79"/>
      <c r="C88" s="78"/>
      <c r="D88" s="338"/>
      <c r="E88" s="338"/>
      <c r="F88" s="338"/>
      <c r="G88" s="338"/>
      <c r="H88" s="338"/>
      <c r="I88" s="338"/>
      <c r="J88" s="189"/>
      <c r="K88" s="263" t="str">
        <f t="shared" si="2"/>
        <v/>
      </c>
      <c r="L88" s="256">
        <f>IF(AND($K88&lt;Grunddaten!$C$72,$K88&lt;&gt;""),1,0)</f>
        <v>0</v>
      </c>
      <c r="M88" s="256">
        <f t="shared" si="8"/>
        <v>0</v>
      </c>
      <c r="N88" s="256">
        <f t="shared" si="9"/>
        <v>0</v>
      </c>
      <c r="O88" s="256">
        <f t="shared" si="10"/>
        <v>0</v>
      </c>
    </row>
    <row r="89" spans="1:15" ht="28.5" customHeight="1" x14ac:dyDescent="0.2">
      <c r="A89" s="92">
        <f t="shared" si="12"/>
        <v>9</v>
      </c>
      <c r="B89" s="79"/>
      <c r="C89" s="78"/>
      <c r="D89" s="338"/>
      <c r="E89" s="338"/>
      <c r="F89" s="338"/>
      <c r="G89" s="338"/>
      <c r="H89" s="338"/>
      <c r="I89" s="338"/>
      <c r="J89" s="189"/>
      <c r="K89" s="263" t="str">
        <f t="shared" si="2"/>
        <v/>
      </c>
      <c r="L89" s="256">
        <f>IF(AND($K89&lt;Grunddaten!$C$72,$K89&lt;&gt;""),1,0)</f>
        <v>0</v>
      </c>
      <c r="M89" s="256">
        <f t="shared" si="8"/>
        <v>0</v>
      </c>
      <c r="N89" s="256">
        <f t="shared" si="9"/>
        <v>0</v>
      </c>
      <c r="O89" s="256">
        <f t="shared" si="10"/>
        <v>0</v>
      </c>
    </row>
    <row r="90" spans="1:15" ht="28.5" customHeight="1" x14ac:dyDescent="0.2">
      <c r="A90" s="92">
        <f t="shared" si="12"/>
        <v>10</v>
      </c>
      <c r="B90" s="79"/>
      <c r="C90" s="78"/>
      <c r="D90" s="338"/>
      <c r="E90" s="338"/>
      <c r="F90" s="338"/>
      <c r="G90" s="338"/>
      <c r="H90" s="338"/>
      <c r="I90" s="338"/>
      <c r="J90" s="189"/>
      <c r="K90" s="263" t="str">
        <f t="shared" si="2"/>
        <v/>
      </c>
      <c r="L90" s="256">
        <f>IF(AND($K90&lt;Grunddaten!$C$72,$K90&lt;&gt;""),1,0)</f>
        <v>0</v>
      </c>
      <c r="M90" s="256">
        <f t="shared" si="8"/>
        <v>0</v>
      </c>
      <c r="N90" s="256">
        <f t="shared" si="9"/>
        <v>0</v>
      </c>
      <c r="O90" s="256">
        <f t="shared" si="10"/>
        <v>0</v>
      </c>
    </row>
    <row r="91" spans="1:15" ht="28.5" customHeight="1" x14ac:dyDescent="0.2">
      <c r="A91" s="92">
        <f t="shared" si="12"/>
        <v>11</v>
      </c>
      <c r="B91" s="79"/>
      <c r="C91" s="78"/>
      <c r="D91" s="338"/>
      <c r="E91" s="338"/>
      <c r="F91" s="338"/>
      <c r="G91" s="338"/>
      <c r="H91" s="338"/>
      <c r="I91" s="338"/>
      <c r="J91" s="189"/>
      <c r="K91" s="263" t="str">
        <f t="shared" si="2"/>
        <v/>
      </c>
      <c r="L91" s="256">
        <f>IF(AND($K91&lt;Grunddaten!$C$72,$K91&lt;&gt;""),1,0)</f>
        <v>0</v>
      </c>
      <c r="M91" s="256">
        <f t="shared" si="8"/>
        <v>0</v>
      </c>
      <c r="N91" s="256">
        <f t="shared" si="9"/>
        <v>0</v>
      </c>
      <c r="O91" s="256">
        <f t="shared" si="10"/>
        <v>0</v>
      </c>
    </row>
    <row r="92" spans="1:15" ht="28.5" customHeight="1" x14ac:dyDescent="0.2">
      <c r="A92" s="92">
        <f t="shared" si="12"/>
        <v>12</v>
      </c>
      <c r="B92" s="79"/>
      <c r="C92" s="78"/>
      <c r="D92" s="338"/>
      <c r="E92" s="338"/>
      <c r="F92" s="338"/>
      <c r="G92" s="338"/>
      <c r="H92" s="338"/>
      <c r="I92" s="338"/>
      <c r="J92" s="189"/>
      <c r="K92" s="263" t="str">
        <f t="shared" si="2"/>
        <v/>
      </c>
      <c r="L92" s="256">
        <f>IF(AND($K92&lt;Grunddaten!$C$72,$K92&lt;&gt;""),1,0)</f>
        <v>0</v>
      </c>
      <c r="M92" s="256">
        <f t="shared" si="8"/>
        <v>0</v>
      </c>
      <c r="N92" s="256">
        <f t="shared" si="9"/>
        <v>0</v>
      </c>
      <c r="O92" s="256">
        <f t="shared" si="10"/>
        <v>0</v>
      </c>
    </row>
    <row r="93" spans="1:15" ht="28.5" customHeight="1" x14ac:dyDescent="0.2">
      <c r="A93" s="92">
        <f t="shared" si="12"/>
        <v>13</v>
      </c>
      <c r="B93" s="79"/>
      <c r="C93" s="78"/>
      <c r="D93" s="338"/>
      <c r="E93" s="338"/>
      <c r="F93" s="338"/>
      <c r="G93" s="338"/>
      <c r="H93" s="338"/>
      <c r="I93" s="338"/>
      <c r="J93" s="189"/>
      <c r="K93" s="263" t="str">
        <f t="shared" si="2"/>
        <v/>
      </c>
      <c r="L93" s="256">
        <f>IF(AND($K93&lt;Grunddaten!$C$72,$K93&lt;&gt;""),1,0)</f>
        <v>0</v>
      </c>
      <c r="M93" s="256">
        <f t="shared" si="8"/>
        <v>0</v>
      </c>
      <c r="N93" s="256">
        <f t="shared" si="9"/>
        <v>0</v>
      </c>
      <c r="O93" s="256">
        <f t="shared" si="10"/>
        <v>0</v>
      </c>
    </row>
    <row r="94" spans="1:15" ht="28.5" customHeight="1" x14ac:dyDescent="0.2">
      <c r="A94" s="92">
        <f t="shared" si="12"/>
        <v>14</v>
      </c>
      <c r="B94" s="79"/>
      <c r="C94" s="78"/>
      <c r="D94" s="338"/>
      <c r="E94" s="338"/>
      <c r="F94" s="338"/>
      <c r="G94" s="338"/>
      <c r="H94" s="338"/>
      <c r="I94" s="338"/>
      <c r="J94" s="189"/>
      <c r="K94" s="263" t="str">
        <f t="shared" si="2"/>
        <v/>
      </c>
      <c r="L94" s="256">
        <f>IF(AND($K94&lt;Grunddaten!$C$72,$K94&lt;&gt;""),1,0)</f>
        <v>0</v>
      </c>
      <c r="M94" s="256">
        <f t="shared" si="8"/>
        <v>0</v>
      </c>
      <c r="N94" s="256">
        <f t="shared" si="9"/>
        <v>0</v>
      </c>
      <c r="O94" s="256">
        <f t="shared" si="10"/>
        <v>0</v>
      </c>
    </row>
    <row r="95" spans="1:15" ht="28.5" customHeight="1" x14ac:dyDescent="0.2">
      <c r="A95" s="92">
        <f t="shared" si="12"/>
        <v>15</v>
      </c>
      <c r="B95" s="79"/>
      <c r="C95" s="78"/>
      <c r="D95" s="338"/>
      <c r="E95" s="338"/>
      <c r="F95" s="338"/>
      <c r="G95" s="338"/>
      <c r="H95" s="338"/>
      <c r="I95" s="338"/>
      <c r="J95" s="189"/>
      <c r="K95" s="263" t="str">
        <f t="shared" si="2"/>
        <v/>
      </c>
      <c r="L95" s="256">
        <f>IF(AND($K95&lt;Grunddaten!$C$72,$K95&lt;&gt;""),1,0)</f>
        <v>0</v>
      </c>
      <c r="M95" s="256">
        <f t="shared" si="8"/>
        <v>0</v>
      </c>
      <c r="N95" s="256">
        <f t="shared" si="9"/>
        <v>0</v>
      </c>
      <c r="O95" s="256">
        <f t="shared" si="10"/>
        <v>0</v>
      </c>
    </row>
    <row r="96" spans="1:15" ht="28.5" customHeight="1" x14ac:dyDescent="0.2">
      <c r="A96" s="92">
        <f t="shared" si="12"/>
        <v>16</v>
      </c>
      <c r="B96" s="79"/>
      <c r="C96" s="78"/>
      <c r="D96" s="338"/>
      <c r="E96" s="338"/>
      <c r="F96" s="338"/>
      <c r="G96" s="338"/>
      <c r="H96" s="338"/>
      <c r="I96" s="338"/>
      <c r="J96" s="189"/>
      <c r="K96" s="263" t="str">
        <f t="shared" si="2"/>
        <v/>
      </c>
      <c r="L96" s="256">
        <f>IF(AND($K96&lt;Grunddaten!$C$72,$K96&lt;&gt;""),1,0)</f>
        <v>0</v>
      </c>
      <c r="M96" s="256">
        <f t="shared" si="8"/>
        <v>0</v>
      </c>
      <c r="N96" s="256">
        <f t="shared" si="9"/>
        <v>0</v>
      </c>
      <c r="O96" s="256">
        <f t="shared" si="10"/>
        <v>0</v>
      </c>
    </row>
    <row r="97" spans="1:15" ht="28.5" customHeight="1" x14ac:dyDescent="0.2">
      <c r="A97" s="92">
        <f t="shared" si="12"/>
        <v>17</v>
      </c>
      <c r="B97" s="79"/>
      <c r="C97" s="78"/>
      <c r="D97" s="338"/>
      <c r="E97" s="338"/>
      <c r="F97" s="338"/>
      <c r="G97" s="338"/>
      <c r="H97" s="338"/>
      <c r="I97" s="338"/>
      <c r="J97" s="189"/>
      <c r="K97" s="263" t="str">
        <f t="shared" si="2"/>
        <v/>
      </c>
      <c r="L97" s="256">
        <f>IF(AND($K97&lt;Grunddaten!$C$72,$K97&lt;&gt;""),1,0)</f>
        <v>0</v>
      </c>
      <c r="M97" s="256">
        <f t="shared" si="8"/>
        <v>0</v>
      </c>
      <c r="N97" s="256">
        <f t="shared" si="9"/>
        <v>0</v>
      </c>
      <c r="O97" s="256">
        <f t="shared" si="10"/>
        <v>0</v>
      </c>
    </row>
    <row r="98" spans="1:15" ht="28.5" customHeight="1" x14ac:dyDescent="0.2">
      <c r="A98" s="92">
        <f t="shared" ref="A98:A109" si="13">A97+1</f>
        <v>18</v>
      </c>
      <c r="B98" s="79"/>
      <c r="C98" s="78"/>
      <c r="D98" s="338"/>
      <c r="E98" s="338"/>
      <c r="F98" s="338"/>
      <c r="G98" s="338"/>
      <c r="H98" s="338"/>
      <c r="I98" s="338"/>
      <c r="J98" s="189"/>
      <c r="K98" s="263" t="str">
        <f t="shared" si="2"/>
        <v/>
      </c>
      <c r="L98" s="256">
        <f>IF(AND($K98&lt;Grunddaten!$C$72,$K98&lt;&gt;""),1,0)</f>
        <v>0</v>
      </c>
      <c r="M98" s="256">
        <f t="shared" si="8"/>
        <v>0</v>
      </c>
      <c r="N98" s="256">
        <f t="shared" si="9"/>
        <v>0</v>
      </c>
      <c r="O98" s="256">
        <f t="shared" si="10"/>
        <v>0</v>
      </c>
    </row>
    <row r="99" spans="1:15" ht="28.5" customHeight="1" x14ac:dyDescent="0.2">
      <c r="A99" s="92">
        <f t="shared" si="13"/>
        <v>19</v>
      </c>
      <c r="B99" s="79"/>
      <c r="C99" s="78"/>
      <c r="D99" s="338"/>
      <c r="E99" s="338"/>
      <c r="F99" s="338"/>
      <c r="G99" s="338"/>
      <c r="H99" s="338"/>
      <c r="I99" s="338"/>
      <c r="J99" s="189"/>
      <c r="K99" s="263" t="str">
        <f t="shared" si="2"/>
        <v/>
      </c>
      <c r="L99" s="256">
        <f>IF(AND($K99&lt;Grunddaten!$C$72,$K99&lt;&gt;""),1,0)</f>
        <v>0</v>
      </c>
      <c r="M99" s="256">
        <f t="shared" si="8"/>
        <v>0</v>
      </c>
      <c r="N99" s="256">
        <f t="shared" si="9"/>
        <v>0</v>
      </c>
      <c r="O99" s="256">
        <f t="shared" si="10"/>
        <v>0</v>
      </c>
    </row>
    <row r="100" spans="1:15" ht="28.5" customHeight="1" x14ac:dyDescent="0.2">
      <c r="A100" s="92">
        <f t="shared" si="13"/>
        <v>20</v>
      </c>
      <c r="B100" s="79"/>
      <c r="C100" s="78"/>
      <c r="D100" s="338"/>
      <c r="E100" s="338"/>
      <c r="F100" s="338"/>
      <c r="G100" s="338"/>
      <c r="H100" s="338"/>
      <c r="I100" s="338"/>
      <c r="J100" s="189"/>
      <c r="K100" s="263" t="str">
        <f t="shared" si="2"/>
        <v/>
      </c>
      <c r="L100" s="256">
        <f>IF(AND($K100&lt;Grunddaten!$C$72,$K100&lt;&gt;""),1,0)</f>
        <v>0</v>
      </c>
      <c r="M100" s="256">
        <f t="shared" si="8"/>
        <v>0</v>
      </c>
      <c r="N100" s="256">
        <f t="shared" si="9"/>
        <v>0</v>
      </c>
      <c r="O100" s="256">
        <f t="shared" si="10"/>
        <v>0</v>
      </c>
    </row>
    <row r="101" spans="1:15" ht="28.15" customHeight="1" x14ac:dyDescent="0.2">
      <c r="A101" s="92">
        <f t="shared" si="13"/>
        <v>21</v>
      </c>
      <c r="B101" s="79"/>
      <c r="C101" s="78"/>
      <c r="D101" s="338"/>
      <c r="E101" s="338"/>
      <c r="F101" s="338"/>
      <c r="G101" s="338"/>
      <c r="H101" s="338"/>
      <c r="I101" s="338"/>
      <c r="J101" s="189"/>
      <c r="K101" s="263" t="str">
        <f t="shared" ref="K101" si="14">IF(ISBLANK(C101),"",IF(ISERROR(DATEVALUE(C101)),C101,DATEVALUE(C101)))</f>
        <v/>
      </c>
      <c r="L101" s="256">
        <f>IF(AND($K101&lt;Grunddaten!$C$72,$K101&lt;&gt;""),1,0)</f>
        <v>0</v>
      </c>
      <c r="M101" s="256">
        <f t="shared" si="8"/>
        <v>0</v>
      </c>
      <c r="N101" s="256">
        <f t="shared" si="9"/>
        <v>0</v>
      </c>
      <c r="O101" s="256">
        <f t="shared" si="10"/>
        <v>0</v>
      </c>
    </row>
    <row r="102" spans="1:15" ht="28.15" customHeight="1" x14ac:dyDescent="0.2">
      <c r="A102" s="92">
        <f>A101+1</f>
        <v>22</v>
      </c>
      <c r="B102" s="79"/>
      <c r="C102" s="78"/>
      <c r="D102" s="338"/>
      <c r="E102" s="338"/>
      <c r="F102" s="338"/>
      <c r="G102" s="338"/>
      <c r="H102" s="338"/>
      <c r="I102" s="338"/>
      <c r="J102" s="189"/>
      <c r="K102" s="263" t="str">
        <f t="shared" ref="K102:K106" si="15">IF(ISBLANK(C102),"",IF(ISERROR(DATEVALUE(C102)),C102,DATEVALUE(C102)))</f>
        <v/>
      </c>
      <c r="L102" s="256">
        <f>IF(AND($K102&lt;Grunddaten!$C$72,$K102&lt;&gt;""),1,0)</f>
        <v>0</v>
      </c>
      <c r="M102" s="256">
        <f t="shared" si="8"/>
        <v>0</v>
      </c>
      <c r="N102" s="256">
        <f t="shared" si="9"/>
        <v>0</v>
      </c>
      <c r="O102" s="256">
        <f t="shared" si="10"/>
        <v>0</v>
      </c>
    </row>
    <row r="103" spans="1:15" ht="28.5" customHeight="1" x14ac:dyDescent="0.2">
      <c r="A103" s="92">
        <f t="shared" si="13"/>
        <v>23</v>
      </c>
      <c r="B103" s="79"/>
      <c r="C103" s="78"/>
      <c r="D103" s="338"/>
      <c r="E103" s="338"/>
      <c r="F103" s="338"/>
      <c r="G103" s="338"/>
      <c r="H103" s="338"/>
      <c r="I103" s="338"/>
      <c r="J103" s="189"/>
      <c r="K103" s="263" t="str">
        <f t="shared" si="15"/>
        <v/>
      </c>
      <c r="L103" s="256">
        <f>IF(AND($K103&lt;Grunddaten!$C$72,$K103&lt;&gt;""),1,0)</f>
        <v>0</v>
      </c>
      <c r="M103" s="256">
        <f t="shared" si="8"/>
        <v>0</v>
      </c>
      <c r="N103" s="256">
        <f t="shared" si="9"/>
        <v>0</v>
      </c>
      <c r="O103" s="256">
        <f t="shared" si="10"/>
        <v>0</v>
      </c>
    </row>
    <row r="104" spans="1:15" ht="28.5" customHeight="1" x14ac:dyDescent="0.2">
      <c r="A104" s="92">
        <f t="shared" si="13"/>
        <v>24</v>
      </c>
      <c r="B104" s="79"/>
      <c r="C104" s="78"/>
      <c r="D104" s="338"/>
      <c r="E104" s="338"/>
      <c r="F104" s="338"/>
      <c r="G104" s="338"/>
      <c r="H104" s="338"/>
      <c r="I104" s="338"/>
      <c r="J104" s="189"/>
      <c r="K104" s="263" t="str">
        <f t="shared" si="15"/>
        <v/>
      </c>
      <c r="L104" s="256">
        <f>IF(AND($K104&lt;Grunddaten!$C$72,$K104&lt;&gt;""),1,0)</f>
        <v>0</v>
      </c>
      <c r="M104" s="256">
        <f t="shared" si="8"/>
        <v>0</v>
      </c>
      <c r="N104" s="256">
        <f t="shared" si="9"/>
        <v>0</v>
      </c>
      <c r="O104" s="256">
        <f t="shared" si="10"/>
        <v>0</v>
      </c>
    </row>
    <row r="105" spans="1:15" ht="28.5" customHeight="1" x14ac:dyDescent="0.2">
      <c r="A105" s="92">
        <f t="shared" si="13"/>
        <v>25</v>
      </c>
      <c r="B105" s="79"/>
      <c r="C105" s="78"/>
      <c r="D105" s="338"/>
      <c r="E105" s="338"/>
      <c r="F105" s="338"/>
      <c r="G105" s="338"/>
      <c r="H105" s="338"/>
      <c r="I105" s="338"/>
      <c r="J105" s="189"/>
      <c r="K105" s="263" t="str">
        <f t="shared" si="15"/>
        <v/>
      </c>
      <c r="L105" s="256">
        <f>IF(AND($K105&lt;Grunddaten!$C$72,$K105&lt;&gt;""),1,0)</f>
        <v>0</v>
      </c>
      <c r="M105" s="256">
        <f t="shared" si="8"/>
        <v>0</v>
      </c>
      <c r="N105" s="256">
        <f t="shared" si="9"/>
        <v>0</v>
      </c>
      <c r="O105" s="256">
        <f t="shared" si="10"/>
        <v>0</v>
      </c>
    </row>
    <row r="106" spans="1:15" ht="28.15" customHeight="1" x14ac:dyDescent="0.2">
      <c r="A106" s="92">
        <f t="shared" si="13"/>
        <v>26</v>
      </c>
      <c r="B106" s="79"/>
      <c r="C106" s="78"/>
      <c r="D106" s="338"/>
      <c r="E106" s="338"/>
      <c r="F106" s="338"/>
      <c r="G106" s="338"/>
      <c r="H106" s="338"/>
      <c r="I106" s="338"/>
      <c r="J106" s="189"/>
      <c r="K106" s="263" t="str">
        <f t="shared" si="15"/>
        <v/>
      </c>
      <c r="L106" s="256">
        <f>IF(AND($K106&lt;Grunddaten!$C$72,$K106&lt;&gt;""),1,0)</f>
        <v>0</v>
      </c>
      <c r="M106" s="256">
        <f t="shared" si="8"/>
        <v>0</v>
      </c>
      <c r="N106" s="256">
        <f t="shared" si="9"/>
        <v>0</v>
      </c>
      <c r="O106" s="256">
        <f t="shared" si="10"/>
        <v>0</v>
      </c>
    </row>
    <row r="107" spans="1:15" ht="28.15" customHeight="1" x14ac:dyDescent="0.2">
      <c r="A107" s="92">
        <f>A106+1</f>
        <v>27</v>
      </c>
      <c r="B107" s="79"/>
      <c r="C107" s="78"/>
      <c r="D107" s="338"/>
      <c r="E107" s="338"/>
      <c r="F107" s="338"/>
      <c r="G107" s="338"/>
      <c r="H107" s="338"/>
      <c r="I107" s="338"/>
      <c r="J107" s="189"/>
      <c r="K107" s="263" t="str">
        <f t="shared" ref="K107:K110" si="16">IF(ISBLANK(C107),"",IF(ISERROR(DATEVALUE(C107)),C107,DATEVALUE(C107)))</f>
        <v/>
      </c>
      <c r="L107" s="256">
        <f>IF(AND($K107&lt;Grunddaten!$C$72,$K107&lt;&gt;""),1,0)</f>
        <v>0</v>
      </c>
      <c r="M107" s="256">
        <f t="shared" si="8"/>
        <v>0</v>
      </c>
      <c r="N107" s="256">
        <f t="shared" si="9"/>
        <v>0</v>
      </c>
      <c r="O107" s="256">
        <f t="shared" si="10"/>
        <v>0</v>
      </c>
    </row>
    <row r="108" spans="1:15" ht="28.5" customHeight="1" x14ac:dyDescent="0.2">
      <c r="A108" s="92">
        <f t="shared" si="13"/>
        <v>28</v>
      </c>
      <c r="B108" s="79"/>
      <c r="C108" s="78"/>
      <c r="D108" s="338"/>
      <c r="E108" s="338"/>
      <c r="F108" s="338"/>
      <c r="G108" s="338"/>
      <c r="H108" s="338"/>
      <c r="I108" s="338"/>
      <c r="J108" s="189"/>
      <c r="K108" s="263" t="str">
        <f t="shared" si="16"/>
        <v/>
      </c>
      <c r="L108" s="256">
        <f>IF(AND($K108&lt;Grunddaten!$C$72,$K108&lt;&gt;""),1,0)</f>
        <v>0</v>
      </c>
      <c r="M108" s="256">
        <f t="shared" si="8"/>
        <v>0</v>
      </c>
      <c r="N108" s="256">
        <f t="shared" si="9"/>
        <v>0</v>
      </c>
      <c r="O108" s="256">
        <f t="shared" si="10"/>
        <v>0</v>
      </c>
    </row>
    <row r="109" spans="1:15" ht="28.15" customHeight="1" x14ac:dyDescent="0.2">
      <c r="A109" s="92">
        <f t="shared" si="13"/>
        <v>29</v>
      </c>
      <c r="B109" s="79"/>
      <c r="C109" s="78"/>
      <c r="D109" s="338"/>
      <c r="E109" s="338"/>
      <c r="F109" s="338"/>
      <c r="G109" s="338"/>
      <c r="H109" s="338"/>
      <c r="I109" s="338"/>
      <c r="J109" s="189"/>
      <c r="K109" s="263" t="str">
        <f t="shared" si="16"/>
        <v/>
      </c>
      <c r="L109" s="256">
        <f>IF(AND($K109&lt;Grunddaten!$C$72,$K109&lt;&gt;""),1,0)</f>
        <v>0</v>
      </c>
      <c r="M109" s="256">
        <f t="shared" si="8"/>
        <v>0</v>
      </c>
      <c r="N109" s="256">
        <f t="shared" si="9"/>
        <v>0</v>
      </c>
      <c r="O109" s="256">
        <f t="shared" si="10"/>
        <v>0</v>
      </c>
    </row>
    <row r="110" spans="1:15" ht="28.15" customHeight="1" x14ac:dyDescent="0.2">
      <c r="A110" s="92">
        <f>A109+1</f>
        <v>30</v>
      </c>
      <c r="B110" s="79"/>
      <c r="C110" s="78"/>
      <c r="D110" s="338"/>
      <c r="E110" s="338"/>
      <c r="F110" s="338"/>
      <c r="G110" s="338"/>
      <c r="H110" s="338"/>
      <c r="I110" s="338"/>
      <c r="J110" s="189"/>
      <c r="K110" s="263" t="str">
        <f t="shared" si="16"/>
        <v/>
      </c>
      <c r="L110" s="256">
        <f>IF(AND($K110&lt;Grunddaten!$C$72,$K110&lt;&gt;""),1,0)</f>
        <v>0</v>
      </c>
      <c r="M110" s="256">
        <f t="shared" si="8"/>
        <v>0</v>
      </c>
      <c r="N110" s="256">
        <f t="shared" si="9"/>
        <v>0</v>
      </c>
      <c r="O110" s="256">
        <f t="shared" si="10"/>
        <v>0</v>
      </c>
    </row>
    <row r="111" spans="1:15" ht="15.75" customHeight="1" x14ac:dyDescent="0.2"/>
    <row r="112" spans="1:15" s="95" customFormat="1" ht="20.25" customHeight="1" x14ac:dyDescent="0.2">
      <c r="A112" s="94"/>
      <c r="B112" s="345" t="s">
        <v>42</v>
      </c>
      <c r="C112" s="345"/>
      <c r="D112" s="346"/>
      <c r="E112" s="346"/>
      <c r="F112" s="346"/>
      <c r="G112" s="346"/>
      <c r="H112" s="346"/>
      <c r="I112" s="346"/>
      <c r="J112" s="346"/>
      <c r="K112" s="266"/>
      <c r="L112" s="267"/>
      <c r="M112" s="267"/>
      <c r="N112" s="267"/>
      <c r="O112" s="267"/>
    </row>
    <row r="113" spans="1:15" s="86" customFormat="1" ht="21.6" customHeight="1" x14ac:dyDescent="0.2">
      <c r="A113" s="91"/>
      <c r="C113" s="87"/>
      <c r="F113" s="88"/>
      <c r="G113" s="88"/>
      <c r="H113" s="88"/>
      <c r="I113" s="88"/>
      <c r="J113" s="88"/>
      <c r="K113" s="268"/>
      <c r="L113" s="261"/>
      <c r="M113" s="261"/>
      <c r="N113" s="261"/>
      <c r="O113" s="261"/>
    </row>
    <row r="114" spans="1:15" ht="39.6" customHeight="1" x14ac:dyDescent="0.2">
      <c r="E114" s="131"/>
      <c r="F114" s="166"/>
    </row>
  </sheetData>
  <sheetProtection algorithmName="SHA-512" hashValue="PoaRaiWjdsUuq4oQg1MAc/tNCkxbIoG09+GWVxAvxQIJk3BM6KcsjskqR5KNHJJ8fPCLaHefORK2q1F2URr+jQ==" saltValue="3CZ6fjXOLM3cHNooI/GoRg==" spinCount="100000" sheet="1" selectLockedCells="1"/>
  <mergeCells count="38">
    <mergeCell ref="D106:I106"/>
    <mergeCell ref="D107:I107"/>
    <mergeCell ref="D108:I108"/>
    <mergeCell ref="D109:I109"/>
    <mergeCell ref="D110:I110"/>
    <mergeCell ref="D101:I101"/>
    <mergeCell ref="D102:I102"/>
    <mergeCell ref="D103:I103"/>
    <mergeCell ref="D104:I104"/>
    <mergeCell ref="D105:I105"/>
    <mergeCell ref="D100:I100"/>
    <mergeCell ref="B112:J112"/>
    <mergeCell ref="D80:I80"/>
    <mergeCell ref="D81:I81"/>
    <mergeCell ref="D86:I86"/>
    <mergeCell ref="D87:I87"/>
    <mergeCell ref="D93:I93"/>
    <mergeCell ref="D94:I94"/>
    <mergeCell ref="D82:I82"/>
    <mergeCell ref="D83:I83"/>
    <mergeCell ref="D84:I84"/>
    <mergeCell ref="D85:I85"/>
    <mergeCell ref="D88:I88"/>
    <mergeCell ref="D89:I89"/>
    <mergeCell ref="D90:I90"/>
    <mergeCell ref="D91:I91"/>
    <mergeCell ref="D98:I98"/>
    <mergeCell ref="D99:I99"/>
    <mergeCell ref="D95:I95"/>
    <mergeCell ref="A1:J1"/>
    <mergeCell ref="D96:I96"/>
    <mergeCell ref="D97:I97"/>
    <mergeCell ref="I2:J2"/>
    <mergeCell ref="B79:J79"/>
    <mergeCell ref="B3:I3"/>
    <mergeCell ref="B78:J78"/>
    <mergeCell ref="D92:I92"/>
    <mergeCell ref="B41:I41"/>
  </mergeCells>
  <conditionalFormatting sqref="F44:F76 F5:F39">
    <cfRule type="cellIs" dxfId="12" priority="11" operator="lessThan">
      <formula>SUM($G5:$J5)</formula>
    </cfRule>
  </conditionalFormatting>
  <dataValidations count="1">
    <dataValidation type="date" errorStyle="information" operator="lessThanOrEqual" allowBlank="1" showInputMessage="1" showErrorMessage="1" errorTitle="ACHTUNG!" error="Das gewählte Datum liegt in der Zukunft und ist daher nicht gültig" sqref="C81:C110 C44:C76 C5:C39">
      <formula1>TODAY()</formula1>
    </dataValidation>
  </dataValidations>
  <pageMargins left="1.3385826771653544" right="0.27559055118110237" top="0.62992125984251968" bottom="0.39370078740157483" header="0.31496062992125984" footer="0.19685039370078741"/>
  <pageSetup paperSize="9" scale="63" fitToHeight="0" orientation="portrait" r:id="rId1"/>
  <headerFooter scaleWithDoc="0">
    <oddFooter>&amp;C&amp;10Personal Seite &amp;P/&amp;N</oddFooter>
    <firstFooter>&amp;CPersonal Seite &amp;P/&amp;N</firstFooter>
  </headerFooter>
  <rowBreaks count="2" manualBreakCount="2">
    <brk id="40" max="9" man="1"/>
    <brk id="78" max="16383" man="1"/>
  </rowBreaks>
  <extLst>
    <ext xmlns:x14="http://schemas.microsoft.com/office/spreadsheetml/2009/9/main" uri="{78C0D931-6437-407d-A8EE-F0AAD7539E65}">
      <x14:conditionalFormattings>
        <x14:conditionalFormatting xmlns:xm="http://schemas.microsoft.com/office/excel/2006/main">
          <x14:cfRule type="expression" priority="10" id="{600BAB24-DD2D-4BEA-B86E-073D95CA1DE2}">
            <xm:f>AND($C5&lt;Grunddaten!$C$72,$C5&lt;&gt;"")</xm:f>
            <x14:dxf>
              <font>
                <color auto="1"/>
              </font>
              <fill>
                <patternFill>
                  <bgColor rgb="FFFFC7CE"/>
                </patternFill>
              </fill>
            </x14:dxf>
          </x14:cfRule>
          <xm:sqref>C81:C100 C44:C76 C5:C39</xm:sqref>
        </x14:conditionalFormatting>
        <x14:conditionalFormatting xmlns:xm="http://schemas.microsoft.com/office/excel/2006/main">
          <x14:cfRule type="expression" priority="8" id="{12622A3B-F0A5-4045-8371-9710258B783F}">
            <xm:f>AND($C101&lt;Grunddaten!$C$72,$C101&lt;&gt;"")</xm:f>
            <x14:dxf>
              <font>
                <color auto="1"/>
              </font>
              <fill>
                <patternFill>
                  <bgColor rgb="FFFFC7CE"/>
                </patternFill>
              </fill>
            </x14:dxf>
          </x14:cfRule>
          <xm:sqref>C101</xm:sqref>
        </x14:conditionalFormatting>
        <x14:conditionalFormatting xmlns:xm="http://schemas.microsoft.com/office/excel/2006/main">
          <x14:cfRule type="expression" priority="7" id="{05AF7CC9-FD80-40E0-BB73-3CEFEE2E09DF}">
            <xm:f>AND($C102&lt;Grunddaten!$C$72,$C102&lt;&gt;"")</xm:f>
            <x14:dxf>
              <font>
                <color auto="1"/>
              </font>
              <fill>
                <patternFill>
                  <bgColor rgb="FFFFC7CE"/>
                </patternFill>
              </fill>
            </x14:dxf>
          </x14:cfRule>
          <xm:sqref>C102</xm:sqref>
        </x14:conditionalFormatting>
        <x14:conditionalFormatting xmlns:xm="http://schemas.microsoft.com/office/excel/2006/main">
          <x14:cfRule type="expression" priority="6" id="{2754DD2A-1609-49DB-AE2B-744E742F126E}">
            <xm:f>AND($C103&lt;Grunddaten!$C$72,$C103&lt;&gt;"")</xm:f>
            <x14:dxf>
              <font>
                <color auto="1"/>
              </font>
              <fill>
                <patternFill>
                  <bgColor rgb="FFFFC7CE"/>
                </patternFill>
              </fill>
            </x14:dxf>
          </x14:cfRule>
          <xm:sqref>C103:C105</xm:sqref>
        </x14:conditionalFormatting>
        <x14:conditionalFormatting xmlns:xm="http://schemas.microsoft.com/office/excel/2006/main">
          <x14:cfRule type="expression" priority="5" id="{F4450A7D-1228-4E75-AF60-38886B30C347}">
            <xm:f>AND($C106&lt;Grunddaten!$C$72,$C106&lt;&gt;"")</xm:f>
            <x14:dxf>
              <font>
                <color auto="1"/>
              </font>
              <fill>
                <patternFill>
                  <bgColor rgb="FFFFC7CE"/>
                </patternFill>
              </fill>
            </x14:dxf>
          </x14:cfRule>
          <xm:sqref>C106</xm:sqref>
        </x14:conditionalFormatting>
        <x14:conditionalFormatting xmlns:xm="http://schemas.microsoft.com/office/excel/2006/main">
          <x14:cfRule type="expression" priority="4" id="{7CC5E2F6-71CF-4176-8662-05C654691CBD}">
            <xm:f>AND($C107&lt;Grunddaten!$C$72,$C107&lt;&gt;"")</xm:f>
            <x14:dxf>
              <font>
                <color auto="1"/>
              </font>
              <fill>
                <patternFill>
                  <bgColor rgb="FFFFC7CE"/>
                </patternFill>
              </fill>
            </x14:dxf>
          </x14:cfRule>
          <xm:sqref>C107</xm:sqref>
        </x14:conditionalFormatting>
        <x14:conditionalFormatting xmlns:xm="http://schemas.microsoft.com/office/excel/2006/main">
          <x14:cfRule type="expression" priority="3" id="{FDFA94F4-226F-418B-A67D-74EEBE9ADBFA}">
            <xm:f>AND($C108&lt;Grunddaten!$C$72,$C108&lt;&gt;"")</xm:f>
            <x14:dxf>
              <font>
                <color auto="1"/>
              </font>
              <fill>
                <patternFill>
                  <bgColor rgb="FFFFC7CE"/>
                </patternFill>
              </fill>
            </x14:dxf>
          </x14:cfRule>
          <xm:sqref>C108</xm:sqref>
        </x14:conditionalFormatting>
        <x14:conditionalFormatting xmlns:xm="http://schemas.microsoft.com/office/excel/2006/main">
          <x14:cfRule type="expression" priority="2" id="{CDE8EF88-357D-46C2-97D9-4F203B8660C0}">
            <xm:f>AND($C109&lt;Grunddaten!$C$72,$C109&lt;&gt;"")</xm:f>
            <x14:dxf>
              <font>
                <color auto="1"/>
              </font>
              <fill>
                <patternFill>
                  <bgColor rgb="FFFFC7CE"/>
                </patternFill>
              </fill>
            </x14:dxf>
          </x14:cfRule>
          <xm:sqref>C109</xm:sqref>
        </x14:conditionalFormatting>
        <x14:conditionalFormatting xmlns:xm="http://schemas.microsoft.com/office/excel/2006/main">
          <x14:cfRule type="expression" priority="1" id="{4F87FABF-D326-4528-8D5D-DF1B2518B290}">
            <xm:f>AND($C110&lt;Grunddaten!$C$72,$C110&lt;&gt;"")</xm:f>
            <x14:dxf>
              <font>
                <color auto="1"/>
              </font>
              <fill>
                <patternFill>
                  <bgColor rgb="FFFFC7CE"/>
                </patternFill>
              </fill>
            </x14:dxf>
          </x14:cfRule>
          <xm:sqref>C110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Information" error="Werte aus der Auswahlliste sind vorzuziehen. Sie können auch eigene Eintragungen vornehmen. Beachten Sie bitte, dass allgemeine Angaben wie z. B. &quot;Erzieher:in&quot; nicht akzeptiert werden.">
          <x14:formula1>
            <xm:f>Grunddaten!$B$82:$B$107</xm:f>
          </x14:formula1>
          <xm:sqref>D5:D39 D44:D76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54"/>
  <sheetViews>
    <sheetView showGridLines="0" zoomScaleNormal="100" workbookViewId="0">
      <selection activeCell="A18" sqref="A18:B18"/>
    </sheetView>
  </sheetViews>
  <sheetFormatPr baseColWidth="10" defaultColWidth="11.5546875" defaultRowHeight="15" x14ac:dyDescent="0.2"/>
  <cols>
    <col min="1" max="1" width="83.21875" style="125" customWidth="1"/>
    <col min="2" max="2" width="10.6640625" style="132" customWidth="1"/>
    <col min="3" max="3" width="11.109375" style="125" customWidth="1"/>
    <col min="4" max="4" width="3" style="125" customWidth="1"/>
    <col min="5" max="16384" width="11.5546875" style="125"/>
  </cols>
  <sheetData>
    <row r="1" spans="1:10" s="175" customFormat="1" ht="20.25" customHeight="1" x14ac:dyDescent="0.2">
      <c r="A1" s="349" t="s">
        <v>297</v>
      </c>
      <c r="B1" s="349"/>
      <c r="C1" s="349"/>
      <c r="D1" s="174"/>
      <c r="E1" s="174"/>
      <c r="F1" s="174"/>
      <c r="G1" s="174"/>
      <c r="H1" s="174"/>
      <c r="I1" s="174"/>
      <c r="J1" s="174"/>
    </row>
    <row r="2" spans="1:10" s="175" customFormat="1" ht="20.25" customHeight="1" x14ac:dyDescent="0.2">
      <c r="A2" s="176" t="str">
        <f>Rahmen!A2 &amp; "                                         Einrichtungsnummer: " &amp; Rahmen!B5</f>
        <v xml:space="preserve">Version 5.03.01                                         Einrichtungsnummer: </v>
      </c>
      <c r="B2" s="350" t="str">
        <f>"Stand zum: " &amp; TEXT(Rahmen!F2,"TT.MM.JJJJ")</f>
        <v>Stand zum: 00.01.1900</v>
      </c>
      <c r="C2" s="350"/>
      <c r="D2" s="114"/>
      <c r="E2" s="177"/>
      <c r="F2" s="114"/>
    </row>
    <row r="3" spans="1:10" ht="30" customHeight="1" x14ac:dyDescent="0.2">
      <c r="A3" s="145"/>
      <c r="B3" s="169"/>
      <c r="C3" s="169"/>
      <c r="D3" s="75"/>
      <c r="E3" s="38"/>
      <c r="F3" s="75"/>
    </row>
    <row r="4" spans="1:10" ht="20.25" x14ac:dyDescent="0.2">
      <c r="A4" s="351" t="s">
        <v>118</v>
      </c>
      <c r="B4" s="351"/>
      <c r="C4" s="351"/>
      <c r="D4" s="75"/>
      <c r="E4" s="38"/>
      <c r="F4" s="75"/>
    </row>
    <row r="5" spans="1:10" ht="20.25" x14ac:dyDescent="0.2">
      <c r="A5" s="351" t="str">
        <f>IF(Rahmen!B6="","Name der Einrichtung",Rahmen!B6) &amp; ", " &amp; IF(Rahmen!B8="","Ort",Rahmen!B8)</f>
        <v>Name der Einrichtung, Ort</v>
      </c>
      <c r="B5" s="351"/>
      <c r="C5" s="351"/>
      <c r="D5" s="75"/>
      <c r="E5" s="38"/>
      <c r="F5" s="75"/>
    </row>
    <row r="6" spans="1:10" x14ac:dyDescent="0.2">
      <c r="A6" s="145"/>
      <c r="B6" s="74"/>
      <c r="C6" s="76"/>
      <c r="D6" s="75"/>
      <c r="E6" s="38"/>
      <c r="F6" s="75"/>
      <c r="G6" s="144"/>
      <c r="H6" s="146"/>
      <c r="I6" s="146"/>
    </row>
    <row r="7" spans="1:10" ht="41.25" customHeight="1" x14ac:dyDescent="0.2">
      <c r="A7" s="236" t="s">
        <v>248</v>
      </c>
      <c r="B7" s="237"/>
      <c r="C7" s="237"/>
    </row>
    <row r="8" spans="1:10" s="147" customFormat="1" ht="7.5" customHeight="1" x14ac:dyDescent="0.2">
      <c r="A8" s="240"/>
      <c r="B8" s="148"/>
      <c r="C8" s="148"/>
    </row>
    <row r="9" spans="1:10" ht="18" customHeight="1" x14ac:dyDescent="0.2">
      <c r="A9" s="173" t="s">
        <v>276</v>
      </c>
      <c r="B9" s="150">
        <f>SUM(Rahmen!C32:L35)+SUM(Rahmen!C39:L42)</f>
        <v>0</v>
      </c>
    </row>
    <row r="10" spans="1:10" ht="18" customHeight="1" x14ac:dyDescent="0.2">
      <c r="A10" s="173" t="s">
        <v>277</v>
      </c>
      <c r="B10" s="150">
        <f>SUM(Rahmen!C39:J42)</f>
        <v>0</v>
      </c>
    </row>
    <row r="11" spans="1:10" ht="9" customHeight="1" x14ac:dyDescent="0.2">
      <c r="A11" s="173"/>
      <c r="B11" s="150"/>
    </row>
    <row r="12" spans="1:10" ht="18" customHeight="1" x14ac:dyDescent="0.2">
      <c r="A12" s="173" t="s">
        <v>278</v>
      </c>
      <c r="B12" s="150">
        <f>SUM(Einzelfallregelung)</f>
        <v>0</v>
      </c>
    </row>
    <row r="13" spans="1:10" ht="9" customHeight="1" x14ac:dyDescent="0.2">
      <c r="A13" s="173"/>
      <c r="B13" s="150"/>
    </row>
    <row r="14" spans="1:10" ht="18" customHeight="1" x14ac:dyDescent="0.2">
      <c r="A14" s="352" t="str">
        <f>IF(SUM(Rahmen!C44:E44)&gt;Rahmen!G25,"Es sind mehr U2-Kinder aufgenommen, als U2-Plätze zur Verfügung stehen!","Die maximale Anzahl der U2-Kinder ist nicht überschritten.")</f>
        <v>Die maximale Anzahl der U2-Kinder ist nicht überschritten.</v>
      </c>
      <c r="B14" s="352"/>
      <c r="C14" s="225" t="str">
        <f>IF(SUM(Rahmen!C44:E44)&gt;Rahmen!G25,"Achtung!","OK!")</f>
        <v>OK!</v>
      </c>
    </row>
    <row r="15" spans="1:10" ht="9" customHeight="1" x14ac:dyDescent="0.2">
      <c r="A15" s="225"/>
      <c r="B15" s="225"/>
      <c r="C15" s="225"/>
    </row>
    <row r="16" spans="1:10" ht="18" customHeight="1" x14ac:dyDescent="0.2">
      <c r="A16" s="352" t="str">
        <f>IF(Gruppen!F280&lt;&gt;Rahmen!G22,"Die Gesamtzahl der Plätze lt. BE stimmt nicht mit der Summe der Plätze in den Gruppen überein!"," Die Gesamtzahl der Plätze lt. BE stimmt mit der Summe der Plätze in den Gruppen überein.")</f>
        <v xml:space="preserve"> Die Gesamtzahl der Plätze lt. BE stimmt mit der Summe der Plätze in den Gruppen überein.</v>
      </c>
      <c r="B16" s="352"/>
      <c r="C16" s="225" t="str">
        <f>IF(Gruppen!F280&lt;&gt;Rahmen!G22,"Achtung!","OK!")</f>
        <v>OK!</v>
      </c>
    </row>
    <row r="17" spans="1:6" ht="9" customHeight="1" x14ac:dyDescent="0.2">
      <c r="A17" s="225"/>
      <c r="B17" s="225"/>
      <c r="C17" s="225"/>
    </row>
    <row r="18" spans="1:6" ht="18" customHeight="1" x14ac:dyDescent="0.2">
      <c r="A18" s="352" t="str">
        <f>IF(SUM(Personal!O5:O76)&gt;0,"Es gibt Probleme bei Führungszeugnissen des pädagogischen Personals (Fehlende Eingaben, Texteingaben, Alter)!","Die Führungszeugnisse beim pädagogischen Personal sind in Ordnung.")</f>
        <v>Die Führungszeugnisse beim pädagogischen Personal sind in Ordnung.</v>
      </c>
      <c r="B18" s="352"/>
      <c r="C18" s="225" t="str">
        <f>IF(SUM(Personal!O5:O76)&gt;0,"Achtung!","OK!")</f>
        <v>OK!</v>
      </c>
    </row>
    <row r="19" spans="1:6" ht="18" customHeight="1" x14ac:dyDescent="0.2">
      <c r="A19" s="352" t="str">
        <f>IF(SUM(Personal!O81:O100)&gt;0,"Es gibt Probleme bei Führungszeugnissen des nicht-päd. Personals (Fehlende Eingaben, Texteingaben, Alter)!","Die Führungszeugnisse beim nicht-pädagogischen Personal sind in Ordnung.")</f>
        <v>Die Führungszeugnisse beim nicht-pädagogischen Personal sind in Ordnung.</v>
      </c>
      <c r="B19" s="352"/>
      <c r="C19" s="225" t="str">
        <f>IF(SUM(Personal!O81:O100)&gt;0,"Achtung!","OK!")</f>
        <v>OK!</v>
      </c>
    </row>
    <row r="20" spans="1:6" ht="14.25" customHeight="1" x14ac:dyDescent="0.2"/>
    <row r="21" spans="1:6" ht="41.25" customHeight="1" x14ac:dyDescent="0.2">
      <c r="A21" s="236" t="s">
        <v>255</v>
      </c>
      <c r="B21" s="237"/>
      <c r="C21" s="237"/>
    </row>
    <row r="22" spans="1:6" s="147" customFormat="1" ht="7.5" customHeight="1" x14ac:dyDescent="0.2">
      <c r="A22" s="240"/>
      <c r="B22" s="148"/>
      <c r="C22" s="148"/>
    </row>
    <row r="23" spans="1:6" ht="22.5" customHeight="1" x14ac:dyDescent="0.2">
      <c r="A23" s="173" t="str">
        <f>"Maximaler Anteil (" &amp; TEXT(Grunddaten!C77,"#0 %") &amp; ") für Fachkräfte nach § 25b Abs. 2 Satz 1 Nr. 6 HKJGB"</f>
        <v>Maximaler Anteil (25 %) für Fachkräfte nach § 25b Abs. 2 Satz 1 Nr. 6 HKJGB</v>
      </c>
      <c r="B23" s="136">
        <f>ROUND(SUM(B36:B38)*Grunddaten!C77,2)</f>
        <v>0</v>
      </c>
      <c r="C23" s="227" t="s">
        <v>117</v>
      </c>
      <c r="D23" s="139"/>
    </row>
    <row r="24" spans="1:6" ht="22.5" customHeight="1" x14ac:dyDescent="0.2">
      <c r="A24" s="225" t="s">
        <v>275</v>
      </c>
      <c r="B24" s="137">
        <f>SUMIF(Personal!$E$5:'Personal'!$E$76,"&lt;&gt;",Personal!$G$5:'Personal'!$G$76)</f>
        <v>0</v>
      </c>
      <c r="C24" s="228" t="s">
        <v>117</v>
      </c>
    </row>
    <row r="25" spans="1:6" ht="30" customHeight="1" thickBot="1" x14ac:dyDescent="0.25">
      <c r="A25" s="208" t="str">
        <f>IF(B24-B23&gt;0,"Achtung: Der Anteil ist zu hoch um","Die gesetzliche Vorgabe ist erfüllt. Es können noch verwendet werden")</f>
        <v>Die gesetzliche Vorgabe ist erfüllt. Es können noch verwendet werden</v>
      </c>
      <c r="B25" s="244">
        <f>B23-B24</f>
        <v>0</v>
      </c>
      <c r="C25" s="233" t="s">
        <v>117</v>
      </c>
    </row>
    <row r="26" spans="1:6" ht="15" customHeight="1" thickTop="1" x14ac:dyDescent="0.2">
      <c r="A26" s="147"/>
      <c r="B26" s="148"/>
      <c r="C26" s="148"/>
    </row>
    <row r="27" spans="1:6" ht="41.25" customHeight="1" x14ac:dyDescent="0.2">
      <c r="A27" s="353" t="s">
        <v>254</v>
      </c>
      <c r="B27" s="353"/>
      <c r="C27" s="353"/>
      <c r="F27" s="129"/>
    </row>
    <row r="28" spans="1:6" ht="30" customHeight="1" x14ac:dyDescent="0.2">
      <c r="A28" s="348" t="s">
        <v>257</v>
      </c>
      <c r="B28" s="348"/>
      <c r="C28" s="348"/>
    </row>
    <row r="29" spans="1:6" s="147" customFormat="1" ht="7.5" customHeight="1" x14ac:dyDescent="0.2">
      <c r="A29" s="239"/>
      <c r="B29" s="239"/>
      <c r="C29" s="239"/>
    </row>
    <row r="30" spans="1:6" ht="22.5" customHeight="1" x14ac:dyDescent="0.2">
      <c r="A30" s="173" t="str">
        <f>IF(Grunddaten!C62="ja","Bestandsschutz, daher nicht erforderlich!","Stundenbedarf für Leitungstätigkeiten (" &amp; TEXT(Grunddaten!C67,"#0 %") &amp;  ") (max. 1,5 Vollzeitstellen)")</f>
        <v>Stundenbedarf für Leitungstätigkeiten (20 %) (max. 1,5 Vollzeitstellen)</v>
      </c>
      <c r="B30" s="136">
        <f>IF(SUM(Leitungstätigkeit)&lt;=1.5*Rahmen!J47,SUM(Leitungstätigkeit),1.5*Rahmen!J47)</f>
        <v>0</v>
      </c>
      <c r="C30" s="227" t="s">
        <v>117</v>
      </c>
    </row>
    <row r="31" spans="1:6" ht="22.5" customHeight="1" x14ac:dyDescent="0.2">
      <c r="A31" s="225" t="s">
        <v>272</v>
      </c>
      <c r="B31" s="137">
        <f>Personal!I77</f>
        <v>0</v>
      </c>
      <c r="C31" s="228" t="s">
        <v>117</v>
      </c>
    </row>
    <row r="32" spans="1:6" ht="30" customHeight="1" thickBot="1" x14ac:dyDescent="0.25">
      <c r="A32" s="208" t="str">
        <f>IF(B30-B31&gt;0,"Achtung: Für Leitungstätigkeiten sind keine ausreichenden Stunden vorhanden!","Es sind ausreichend Stunden vorhanden.")</f>
        <v>Es sind ausreichend Stunden vorhanden.</v>
      </c>
      <c r="B32" s="232">
        <f>B31-B30</f>
        <v>0</v>
      </c>
      <c r="C32" s="233" t="s">
        <v>117</v>
      </c>
    </row>
    <row r="33" spans="1:3" ht="15.75" thickTop="1" x14ac:dyDescent="0.2">
      <c r="A33" s="147"/>
      <c r="B33" s="149"/>
      <c r="C33" s="147"/>
    </row>
    <row r="34" spans="1:3" ht="30" customHeight="1" x14ac:dyDescent="0.2">
      <c r="A34" s="348" t="s">
        <v>268</v>
      </c>
      <c r="B34" s="348"/>
      <c r="C34" s="348"/>
    </row>
    <row r="35" spans="1:3" s="147" customFormat="1" ht="7.5" customHeight="1" x14ac:dyDescent="0.2">
      <c r="A35" s="239"/>
      <c r="B35" s="239"/>
      <c r="C35" s="239"/>
    </row>
    <row r="36" spans="1:3" ht="22.5" customHeight="1" x14ac:dyDescent="0.2">
      <c r="A36" s="173" t="s">
        <v>295</v>
      </c>
      <c r="B36" s="136">
        <f>Gruppen!G22+Gruppen!G47+Gruppen!G72+Gruppen!G97+Gruppen!G122+Gruppen!G147+Gruppen!G172+Gruppen!G197+Gruppen!G222+Gruppen!G247+Gruppen!G272+Gruppen!G297</f>
        <v>0</v>
      </c>
      <c r="C36" s="227" t="s">
        <v>117</v>
      </c>
    </row>
    <row r="37" spans="1:3" ht="22.5" customHeight="1" x14ac:dyDescent="0.2">
      <c r="A37" s="173" t="s">
        <v>273</v>
      </c>
      <c r="B37" s="188">
        <f>Gruppen!G23+Gruppen!G48+Gruppen!G73+Gruppen!G98+Gruppen!G123+Gruppen!G148+Gruppen!G173+Gruppen!G198+Gruppen!G223+Gruppen!G248+Gruppen!G273+Gruppen!G298</f>
        <v>0</v>
      </c>
      <c r="C37" s="231" t="s">
        <v>117</v>
      </c>
    </row>
    <row r="38" spans="1:3" ht="22.5" customHeight="1" x14ac:dyDescent="0.2">
      <c r="A38" s="173" t="str">
        <f>IF(Grunddaten!C62="ja","zuzügl. " &amp; TEXT(Grunddaten!C59,"#0 %") &amp;  " Ausfallzeiten:","zuzügl. " &amp; TEXT(Grunddaten!C58,"#0 %") &amp;  " Ausfallzeiten: (§ 25c Abs. 1 HKJGB)")</f>
        <v>zuzügl. 22 % Ausfallzeiten: (§ 25c Abs. 1 HKJGB)</v>
      </c>
      <c r="B38" s="137">
        <f>Gruppen!G24+Gruppen!G49+Gruppen!G74+Gruppen!G99+Gruppen!G124+Gruppen!G149+Gruppen!G174+Gruppen!G199+Gruppen!G224+Gruppen!G249+Gruppen!G274+Gruppen!G299</f>
        <v>0</v>
      </c>
      <c r="C38" s="228" t="s">
        <v>117</v>
      </c>
    </row>
    <row r="39" spans="1:3" ht="30" customHeight="1" x14ac:dyDescent="0.2">
      <c r="A39" s="170" t="s">
        <v>261</v>
      </c>
      <c r="B39" s="138">
        <f>SUM(B36:B38)</f>
        <v>0</v>
      </c>
      <c r="C39" s="229" t="s">
        <v>117</v>
      </c>
    </row>
    <row r="40" spans="1:3" ht="7.5" customHeight="1" x14ac:dyDescent="0.2">
      <c r="A40" s="173"/>
      <c r="B40" s="136"/>
      <c r="C40" s="227"/>
    </row>
    <row r="41" spans="1:3" ht="22.5" customHeight="1" x14ac:dyDescent="0.2">
      <c r="A41" s="225" t="s">
        <v>274</v>
      </c>
      <c r="B41" s="188">
        <f>Personal!G77</f>
        <v>0</v>
      </c>
      <c r="C41" s="231" t="s">
        <v>117</v>
      </c>
    </row>
    <row r="42" spans="1:3" ht="22.5" customHeight="1" x14ac:dyDescent="0.2">
      <c r="A42" s="225" t="s">
        <v>252</v>
      </c>
      <c r="B42" s="137">
        <f>Personal!H77</f>
        <v>0</v>
      </c>
      <c r="C42" s="228" t="s">
        <v>117</v>
      </c>
    </row>
    <row r="43" spans="1:3" ht="30" customHeight="1" x14ac:dyDescent="0.2">
      <c r="A43" s="230" t="s">
        <v>253</v>
      </c>
      <c r="B43" s="234">
        <f>SUM(B41:B42)</f>
        <v>0</v>
      </c>
      <c r="C43" s="235" t="s">
        <v>117</v>
      </c>
    </row>
    <row r="44" spans="1:3" ht="7.5" customHeight="1" x14ac:dyDescent="0.2">
      <c r="A44" s="225"/>
      <c r="B44" s="234"/>
      <c r="C44" s="235"/>
    </row>
    <row r="45" spans="1:3" ht="30" customHeight="1" thickBot="1" x14ac:dyDescent="0.25">
      <c r="A45" s="230" t="s">
        <v>286</v>
      </c>
      <c r="B45" s="245">
        <f>B43-B39</f>
        <v>0</v>
      </c>
      <c r="C45" s="233" t="s">
        <v>117</v>
      </c>
    </row>
    <row r="46" spans="1:3" ht="30" customHeight="1" thickTop="1" x14ac:dyDescent="0.2">
      <c r="A46" s="242" t="str">
        <f>IF(B39-B43&gt;0,"Achtung: Für Betreuungstätigkeiten sind keine ausreichenden Stunden vorhanden!","Es sind ausreichend Stunden vorhanden.")</f>
        <v>Es sind ausreichend Stunden vorhanden.</v>
      </c>
      <c r="B46" s="241"/>
      <c r="C46" s="235"/>
    </row>
    <row r="47" spans="1:3" ht="15" customHeight="1" x14ac:dyDescent="0.2">
      <c r="A47" s="243"/>
      <c r="B47" s="234"/>
      <c r="C47" s="235"/>
    </row>
    <row r="48" spans="1:3" ht="30" customHeight="1" x14ac:dyDescent="0.2">
      <c r="A48" s="348" t="s">
        <v>260</v>
      </c>
      <c r="B48" s="348"/>
      <c r="C48" s="348"/>
    </row>
    <row r="49" spans="1:3" s="147" customFormat="1" ht="7.5" customHeight="1" x14ac:dyDescent="0.2">
      <c r="A49" s="239"/>
      <c r="B49" s="239"/>
      <c r="C49" s="239"/>
    </row>
    <row r="50" spans="1:3" ht="22.5" customHeight="1" x14ac:dyDescent="0.2">
      <c r="A50" s="226" t="s">
        <v>269</v>
      </c>
      <c r="B50" s="238">
        <f>B32</f>
        <v>0</v>
      </c>
      <c r="C50" s="231" t="s">
        <v>117</v>
      </c>
    </row>
    <row r="51" spans="1:3" ht="22.5" customHeight="1" x14ac:dyDescent="0.2">
      <c r="A51" s="242" t="s">
        <v>270</v>
      </c>
      <c r="B51" s="238">
        <f>B45</f>
        <v>0</v>
      </c>
      <c r="C51" s="231" t="s">
        <v>117</v>
      </c>
    </row>
    <row r="52" spans="1:3" ht="29.25" customHeight="1" thickBot="1" x14ac:dyDescent="0.25">
      <c r="A52" s="208" t="str">
        <f>IF(B50+B51&lt;0,"Achtung: Der personelle Mindestbedarf nach § 25c Abs. 1 HKJGB ist nicht gedeckt!","Der personelle Mindestbedarf nach § 25c Abs. 1 HKJGB ist gedeckt.")</f>
        <v>Der personelle Mindestbedarf nach § 25c Abs. 1 HKJGB ist gedeckt.</v>
      </c>
      <c r="B52" s="232">
        <f>SUM(B50:B51)</f>
        <v>0</v>
      </c>
      <c r="C52" s="233" t="s">
        <v>117</v>
      </c>
    </row>
    <row r="53" spans="1:3" ht="29.25" customHeight="1" thickTop="1" x14ac:dyDescent="0.2">
      <c r="A53" s="249"/>
      <c r="B53" s="250"/>
      <c r="C53" s="248"/>
    </row>
    <row r="54" spans="1:3" ht="29.25" customHeight="1" x14ac:dyDescent="0.2">
      <c r="A54" s="249" t="str">
        <f>IF(AND(Grunddaten!$C$62="nein",B52&lt;0),'Auswertung alternativ'!A47,IF(Grunddaten!$C$62="ja",'Auswertung alternativ'!A46,""))</f>
        <v/>
      </c>
      <c r="B54" s="247" t="str">
        <f>IF(AND(Grunddaten!$C$62="nein",B52&lt;0),'Auswertung alternativ'!B47,IF(Grunddaten!$C$62="ja",'Auswertung alternativ'!B46,""))</f>
        <v/>
      </c>
      <c r="C54" s="248" t="str">
        <f>IF(B54="","","Std./Woche")</f>
        <v/>
      </c>
    </row>
  </sheetData>
  <sheetProtection algorithmName="SHA-512" hashValue="MqtmHMa7k6iumAUQHog4/r9ISa3t276nm+omIWZzbjVkNnqxNg2gdn+5IGHYJfheHfT7yAVd9s6kK9gvtwp3zQ==" saltValue="EIvIpBacZC9QXET9TuQzBg==" spinCount="100000" sheet="1" selectLockedCells="1" selectUnlockedCells="1"/>
  <mergeCells count="12">
    <mergeCell ref="A48:C48"/>
    <mergeCell ref="A1:C1"/>
    <mergeCell ref="B2:C2"/>
    <mergeCell ref="A4:C4"/>
    <mergeCell ref="A14:B14"/>
    <mergeCell ref="A16:B16"/>
    <mergeCell ref="A19:B19"/>
    <mergeCell ref="A27:C27"/>
    <mergeCell ref="A34:C34"/>
    <mergeCell ref="A28:C28"/>
    <mergeCell ref="A5:C5"/>
    <mergeCell ref="A18:B18"/>
  </mergeCells>
  <conditionalFormatting sqref="C14:C19 A52 A32 A25 A46">
    <cfRule type="containsText" dxfId="2" priority="1" operator="containsText" text="Achtung">
      <formula>NOT(ISERROR(SEARCH("Achtung",A14)))</formula>
    </cfRule>
  </conditionalFormatting>
  <pageMargins left="1.1811023622047245" right="0.59055118110236227" top="0.70866141732283472" bottom="0.47244094488188981" header="0.31496062992125984" footer="0.31496062992125984"/>
  <pageSetup paperSize="9" scale="65" fitToHeight="0" orientation="portrait" r:id="rId1"/>
  <headerFooter scaleWithDoc="0">
    <oddFooter>&amp;C&amp;8Auswertung Seite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F49"/>
  <sheetViews>
    <sheetView showGridLines="0" zoomScaleNormal="100" workbookViewId="0">
      <selection sqref="A1:C1"/>
    </sheetView>
  </sheetViews>
  <sheetFormatPr baseColWidth="10" defaultColWidth="11.5546875" defaultRowHeight="15" x14ac:dyDescent="0.2"/>
  <cols>
    <col min="1" max="1" width="83.21875" style="125" customWidth="1"/>
    <col min="2" max="2" width="10.6640625" style="132" customWidth="1"/>
    <col min="3" max="3" width="11.109375" style="125" customWidth="1"/>
    <col min="4" max="4" width="3" style="125" customWidth="1"/>
    <col min="5" max="16384" width="11.5546875" style="125"/>
  </cols>
  <sheetData>
    <row r="1" spans="1:6" ht="41.25" customHeight="1" x14ac:dyDescent="0.2">
      <c r="A1" s="353" t="s">
        <v>288</v>
      </c>
      <c r="B1" s="353"/>
      <c r="C1" s="353"/>
      <c r="F1" s="129"/>
    </row>
    <row r="2" spans="1:6" ht="30" customHeight="1" x14ac:dyDescent="0.2">
      <c r="A2" s="348" t="s">
        <v>257</v>
      </c>
      <c r="B2" s="348"/>
      <c r="C2" s="348"/>
    </row>
    <row r="3" spans="1:6" s="147" customFormat="1" ht="7.5" customHeight="1" x14ac:dyDescent="0.2">
      <c r="A3" s="239"/>
      <c r="B3" s="239"/>
      <c r="C3" s="239"/>
    </row>
    <row r="4" spans="1:6" ht="22.5" customHeight="1" x14ac:dyDescent="0.2">
      <c r="A4" s="173" t="str">
        <f>"Stundenbedarf für Leitungstätigkeiten (20 %) (max. 1,5 Vollzeitstellen)"</f>
        <v>Stundenbedarf für Leitungstätigkeiten (20 %) (max. 1,5 Vollzeitstellen)</v>
      </c>
      <c r="B4" s="136">
        <f>IF(B10*Grunddaten!$C$67&lt;=1.5*Rahmen!J47,B10*Grunddaten!$C$67,1.5*Rahmen!J47)</f>
        <v>0</v>
      </c>
      <c r="C4" s="227" t="s">
        <v>117</v>
      </c>
    </row>
    <row r="5" spans="1:6" ht="22.5" customHeight="1" x14ac:dyDescent="0.2">
      <c r="A5" s="246" t="s">
        <v>272</v>
      </c>
      <c r="B5" s="137">
        <f>Personal!I77</f>
        <v>0</v>
      </c>
      <c r="C5" s="228" t="s">
        <v>117</v>
      </c>
    </row>
    <row r="6" spans="1:6" ht="30" customHeight="1" thickBot="1" x14ac:dyDescent="0.25">
      <c r="A6" s="208" t="str">
        <f>IF(B4-B5&gt;0,"Achtung: Für Leitungstätigkeiten sind keine ausreichenden Stunden vorhanden!","Es sind ausreichend Stunden vorhanden.")</f>
        <v>Es sind ausreichend Stunden vorhanden.</v>
      </c>
      <c r="B6" s="232">
        <f>B5-B4</f>
        <v>0</v>
      </c>
      <c r="C6" s="233" t="s">
        <v>117</v>
      </c>
    </row>
    <row r="7" spans="1:6" ht="15.75" thickTop="1" x14ac:dyDescent="0.2">
      <c r="A7" s="147"/>
      <c r="B7" s="149"/>
      <c r="C7" s="147"/>
    </row>
    <row r="8" spans="1:6" ht="30" customHeight="1" x14ac:dyDescent="0.2">
      <c r="A8" s="348" t="s">
        <v>268</v>
      </c>
      <c r="B8" s="348"/>
      <c r="C8" s="348"/>
    </row>
    <row r="9" spans="1:6" s="147" customFormat="1" ht="7.5" customHeight="1" x14ac:dyDescent="0.2">
      <c r="A9" s="239"/>
      <c r="B9" s="239"/>
      <c r="C9" s="239"/>
    </row>
    <row r="10" spans="1:6" ht="22.5" customHeight="1" x14ac:dyDescent="0.2">
      <c r="A10" s="173" t="s">
        <v>256</v>
      </c>
      <c r="B10" s="136">
        <f>Gruppen!G22+Gruppen!G47+Gruppen!G72+Gruppen!G97+Gruppen!G122+Gruppen!G147+Gruppen!G172+Gruppen!G197+Gruppen!G222+Gruppen!G247+Gruppen!G272+Gruppen!G297</f>
        <v>0</v>
      </c>
      <c r="C10" s="227" t="s">
        <v>117</v>
      </c>
    </row>
    <row r="11" spans="1:6" ht="22.5" customHeight="1" x14ac:dyDescent="0.2">
      <c r="A11" s="173" t="s">
        <v>273</v>
      </c>
      <c r="B11" s="188">
        <f>Gruppen!G23+Gruppen!G48+Gruppen!G73+Gruppen!G98+Gruppen!G123+Gruppen!G148+Gruppen!G173+Gruppen!G198+Gruppen!G223+Gruppen!G248+Gruppen!G273+Gruppen!G298</f>
        <v>0</v>
      </c>
      <c r="C11" s="231" t="s">
        <v>117</v>
      </c>
    </row>
    <row r="12" spans="1:6" ht="22.5" customHeight="1" x14ac:dyDescent="0.2">
      <c r="A12" s="173" t="str">
        <f>"zuzügl. 22% Ausfallzeiten"</f>
        <v>zuzügl. 22% Ausfallzeiten</v>
      </c>
      <c r="B12" s="137">
        <f>(Gruppen!G24+Gruppen!G49+Gruppen!G74+Gruppen!G99+Gruppen!G124+Gruppen!G149+Gruppen!G174+Gruppen!G199+Gruppen!G224+Gruppen!G249+Gruppen!G274+Gruppen!G299)/15*22</f>
        <v>0</v>
      </c>
      <c r="C12" s="228" t="s">
        <v>117</v>
      </c>
    </row>
    <row r="13" spans="1:6" ht="30" customHeight="1" x14ac:dyDescent="0.2">
      <c r="A13" s="170" t="s">
        <v>261</v>
      </c>
      <c r="B13" s="138">
        <f>SUM(B10:B12)</f>
        <v>0</v>
      </c>
      <c r="C13" s="229" t="s">
        <v>117</v>
      </c>
    </row>
    <row r="14" spans="1:6" ht="7.5" customHeight="1" x14ac:dyDescent="0.2">
      <c r="A14" s="173"/>
      <c r="B14" s="136"/>
      <c r="C14" s="227"/>
    </row>
    <row r="15" spans="1:6" ht="22.5" customHeight="1" x14ac:dyDescent="0.2">
      <c r="A15" s="246" t="s">
        <v>274</v>
      </c>
      <c r="B15" s="188">
        <f>Personal!G77</f>
        <v>0</v>
      </c>
      <c r="C15" s="231" t="s">
        <v>117</v>
      </c>
    </row>
    <row r="16" spans="1:6" ht="22.5" customHeight="1" x14ac:dyDescent="0.2">
      <c r="A16" s="246" t="s">
        <v>252</v>
      </c>
      <c r="B16" s="137">
        <f>Personal!H77</f>
        <v>0</v>
      </c>
      <c r="C16" s="228" t="s">
        <v>117</v>
      </c>
    </row>
    <row r="17" spans="1:6" ht="30" customHeight="1" x14ac:dyDescent="0.2">
      <c r="A17" s="230" t="s">
        <v>253</v>
      </c>
      <c r="B17" s="234">
        <f>SUM(B15:B16)</f>
        <v>0</v>
      </c>
      <c r="C17" s="235" t="s">
        <v>117</v>
      </c>
    </row>
    <row r="18" spans="1:6" ht="7.5" customHeight="1" x14ac:dyDescent="0.2">
      <c r="A18" s="246"/>
      <c r="B18" s="234"/>
      <c r="C18" s="235"/>
    </row>
    <row r="19" spans="1:6" ht="30" customHeight="1" thickBot="1" x14ac:dyDescent="0.25">
      <c r="A19" s="230" t="s">
        <v>286</v>
      </c>
      <c r="B19" s="245">
        <f>B17-B13</f>
        <v>0</v>
      </c>
      <c r="C19" s="233" t="s">
        <v>117</v>
      </c>
    </row>
    <row r="20" spans="1:6" ht="30" customHeight="1" thickTop="1" x14ac:dyDescent="0.2">
      <c r="A20" s="242" t="str">
        <f>IF(B13-B17&gt;0,"Achtung: Für Betreuungstätigkeiten sind keine ausreichenden Stunden vorhanden!","Es sind ausreichend Stunden vorhanden.")</f>
        <v>Es sind ausreichend Stunden vorhanden.</v>
      </c>
      <c r="B20" s="241"/>
      <c r="C20" s="235"/>
    </row>
    <row r="21" spans="1:6" ht="15" customHeight="1" x14ac:dyDescent="0.2">
      <c r="A21" s="243"/>
      <c r="B21" s="234"/>
      <c r="C21" s="235"/>
    </row>
    <row r="22" spans="1:6" ht="30" customHeight="1" x14ac:dyDescent="0.2">
      <c r="A22" s="348" t="s">
        <v>260</v>
      </c>
      <c r="B22" s="348"/>
      <c r="C22" s="348"/>
    </row>
    <row r="23" spans="1:6" s="147" customFormat="1" ht="7.5" customHeight="1" x14ac:dyDescent="0.2">
      <c r="A23" s="239"/>
      <c r="B23" s="239"/>
      <c r="C23" s="239"/>
    </row>
    <row r="24" spans="1:6" ht="22.5" customHeight="1" x14ac:dyDescent="0.2">
      <c r="A24" s="246" t="s">
        <v>269</v>
      </c>
      <c r="B24" s="238">
        <f>B6</f>
        <v>0</v>
      </c>
      <c r="C24" s="231" t="s">
        <v>117</v>
      </c>
    </row>
    <row r="25" spans="1:6" ht="22.5" customHeight="1" x14ac:dyDescent="0.2">
      <c r="A25" s="242" t="s">
        <v>270</v>
      </c>
      <c r="B25" s="238">
        <f>B19</f>
        <v>0</v>
      </c>
      <c r="C25" s="231" t="s">
        <v>117</v>
      </c>
    </row>
    <row r="26" spans="1:6" ht="30" customHeight="1" thickBot="1" x14ac:dyDescent="0.25">
      <c r="A26" s="208" t="str">
        <f>IF(B24+B25&lt;0,"Achtung: Der personelle Mindestbedarf nach § 25c I HKJGB ist nicht gedeckt!","Der personelle Mindestbedarf nach § 25c I HKJGB ist gedeckt.")</f>
        <v>Der personelle Mindestbedarf nach § 25c I HKJGB ist gedeckt.</v>
      </c>
      <c r="B26" s="232">
        <f>SUM(B24:B25)</f>
        <v>0</v>
      </c>
      <c r="C26" s="233" t="s">
        <v>117</v>
      </c>
    </row>
    <row r="27" spans="1:6" ht="16.5" thickTop="1" x14ac:dyDescent="0.2">
      <c r="A27" s="249"/>
      <c r="B27" s="247"/>
      <c r="C27" s="248"/>
    </row>
    <row r="30" spans="1:6" ht="41.25" customHeight="1" x14ac:dyDescent="0.2">
      <c r="A30" s="353" t="s">
        <v>289</v>
      </c>
      <c r="B30" s="353"/>
      <c r="C30" s="353"/>
      <c r="F30" s="129"/>
    </row>
    <row r="31" spans="1:6" ht="30" customHeight="1" x14ac:dyDescent="0.2">
      <c r="A31" s="348" t="s">
        <v>290</v>
      </c>
      <c r="B31" s="348"/>
      <c r="C31" s="348"/>
    </row>
    <row r="32" spans="1:6" ht="7.5" customHeight="1" x14ac:dyDescent="0.2">
      <c r="A32" s="239"/>
      <c r="B32" s="239"/>
      <c r="C32" s="239"/>
    </row>
    <row r="33" spans="1:3" ht="22.5" customHeight="1" x14ac:dyDescent="0.2">
      <c r="A33" s="173" t="s">
        <v>256</v>
      </c>
      <c r="B33" s="136">
        <f>Auswertung!B36</f>
        <v>0</v>
      </c>
      <c r="C33" s="227" t="s">
        <v>117</v>
      </c>
    </row>
    <row r="34" spans="1:3" ht="22.5" customHeight="1" x14ac:dyDescent="0.2">
      <c r="A34" s="173" t="s">
        <v>273</v>
      </c>
      <c r="B34" s="136">
        <f>Auswertung!B37</f>
        <v>0</v>
      </c>
      <c r="C34" s="231" t="s">
        <v>117</v>
      </c>
    </row>
    <row r="35" spans="1:3" ht="22.5" customHeight="1" x14ac:dyDescent="0.2">
      <c r="A35" s="173" t="str">
        <f>"zuzügl. 15% Ausfallzeiten"</f>
        <v>zuzügl. 15% Ausfallzeiten</v>
      </c>
      <c r="B35" s="137">
        <f>Auswertung!B38*15/22</f>
        <v>0</v>
      </c>
      <c r="C35" s="228" t="s">
        <v>117</v>
      </c>
    </row>
    <row r="36" spans="1:3" ht="30" customHeight="1" x14ac:dyDescent="0.2">
      <c r="A36" s="170" t="s">
        <v>261</v>
      </c>
      <c r="B36" s="138">
        <f>SUM(B33:B35)</f>
        <v>0</v>
      </c>
      <c r="C36" s="229" t="s">
        <v>117</v>
      </c>
    </row>
    <row r="37" spans="1:3" ht="7.5" customHeight="1" x14ac:dyDescent="0.2">
      <c r="A37" s="173"/>
      <c r="B37" s="136"/>
      <c r="C37" s="227"/>
    </row>
    <row r="38" spans="1:3" ht="22.5" customHeight="1" x14ac:dyDescent="0.2">
      <c r="A38" s="251" t="s">
        <v>274</v>
      </c>
      <c r="B38" s="188">
        <f>Personal!G77</f>
        <v>0</v>
      </c>
      <c r="C38" s="231" t="s">
        <v>117</v>
      </c>
    </row>
    <row r="39" spans="1:3" ht="22.5" customHeight="1" x14ac:dyDescent="0.2">
      <c r="A39" s="251" t="s">
        <v>252</v>
      </c>
      <c r="B39" s="188">
        <f>Personal!H77</f>
        <v>0</v>
      </c>
      <c r="C39" s="231" t="s">
        <v>117</v>
      </c>
    </row>
    <row r="40" spans="1:3" ht="22.5" customHeight="1" x14ac:dyDescent="0.2">
      <c r="A40" s="251" t="s">
        <v>272</v>
      </c>
      <c r="B40" s="137">
        <f>Personal!I77</f>
        <v>0</v>
      </c>
      <c r="C40" s="228" t="s">
        <v>117</v>
      </c>
    </row>
    <row r="41" spans="1:3" ht="30" customHeight="1" x14ac:dyDescent="0.2">
      <c r="A41" s="230" t="s">
        <v>253</v>
      </c>
      <c r="B41" s="234">
        <f>SUM(B38:B40)</f>
        <v>0</v>
      </c>
      <c r="C41" s="235" t="s">
        <v>117</v>
      </c>
    </row>
    <row r="42" spans="1:3" ht="7.5" customHeight="1" x14ac:dyDescent="0.2">
      <c r="A42" s="251"/>
      <c r="B42" s="234"/>
      <c r="C42" s="235"/>
    </row>
    <row r="43" spans="1:3" ht="22.5" customHeight="1" thickBot="1" x14ac:dyDescent="0.25">
      <c r="A43" s="230" t="s">
        <v>271</v>
      </c>
      <c r="B43" s="245">
        <f>B41-B36</f>
        <v>0</v>
      </c>
      <c r="C43" s="233" t="s">
        <v>117</v>
      </c>
    </row>
    <row r="44" spans="1:3" ht="15.75" thickTop="1" x14ac:dyDescent="0.2"/>
    <row r="46" spans="1:3" ht="31.5" x14ac:dyDescent="0.2">
      <c r="A46" s="249" t="str">
        <f>"Nachrichtlich: Nach neuem Recht ergäbe sich folgende Differenz zwischen personellem Mindestbedarf und zur Verfügung stehenden Stunden"</f>
        <v>Nachrichtlich: Nach neuem Recht ergäbe sich folgende Differenz zwischen personellem Mindestbedarf und zur Verfügung stehenden Stunden</v>
      </c>
      <c r="B46" s="241">
        <f>B26</f>
        <v>0</v>
      </c>
      <c r="C46" s="235" t="s">
        <v>117</v>
      </c>
    </row>
    <row r="47" spans="1:3" ht="31.5" x14ac:dyDescent="0.2">
      <c r="A47" s="249" t="str">
        <f>"Nachrichtlich: Nach altem Recht ergäbe sich folgende Differenz zwischen personellem Mindestbedarf und zur Verfügung stehenden Stunden"</f>
        <v>Nachrichtlich: Nach altem Recht ergäbe sich folgende Differenz zwischen personellem Mindestbedarf und zur Verfügung stehenden Stunden</v>
      </c>
      <c r="B47" s="241">
        <f>B43</f>
        <v>0</v>
      </c>
      <c r="C47" s="235" t="s">
        <v>117</v>
      </c>
    </row>
    <row r="49" spans="1:1" x14ac:dyDescent="0.2">
      <c r="A49" s="252"/>
    </row>
  </sheetData>
  <sheetProtection algorithmName="SHA-512" hashValue="GfeSs8NlbBU2qC4XqlcYFm/WX5BSYimDcJPk8+hsF1FCrWbkYQgqufXIf4x7Qj5/boH6K8RPXThFA1dnwN/n3Q==" saltValue="e2CKceAuG+uEENvAsZPMGQ==" spinCount="100000" sheet="1" selectLockedCells="1" selectUnlockedCells="1"/>
  <mergeCells count="6">
    <mergeCell ref="A1:C1"/>
    <mergeCell ref="A2:C2"/>
    <mergeCell ref="A8:C8"/>
    <mergeCell ref="A22:C22"/>
    <mergeCell ref="A31:C31"/>
    <mergeCell ref="A30:C30"/>
  </mergeCells>
  <conditionalFormatting sqref="A26 A6 A20">
    <cfRule type="containsText" dxfId="1" priority="1" operator="containsText" text="Achtung">
      <formula>NOT(ISERROR(SEARCH("Achtung",A6)))</formula>
    </cfRule>
  </conditionalFormatting>
  <pageMargins left="1.1811023622047245" right="0.59055118110236227" top="0.69" bottom="0.49" header="0.31496062992125984" footer="0.31496062992125984"/>
  <pageSetup paperSize="9" scale="66" fitToHeight="0" orientation="portrait" r:id="rId1"/>
  <headerFooter scaleWithDoc="0">
    <oddFooter>&amp;C&amp;8Auswertung Seite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D41"/>
  <sheetViews>
    <sheetView topLeftCell="A22" workbookViewId="0">
      <selection activeCell="A42" sqref="A42"/>
    </sheetView>
  </sheetViews>
  <sheetFormatPr baseColWidth="10" defaultColWidth="35.77734375" defaultRowHeight="15" x14ac:dyDescent="0.2"/>
  <cols>
    <col min="1" max="1" width="6.77734375" style="202" customWidth="1"/>
    <col min="2" max="3" width="35.77734375" style="201"/>
    <col min="4" max="4" width="22.77734375" style="206" customWidth="1"/>
    <col min="5" max="16384" width="35.77734375" style="200"/>
  </cols>
  <sheetData>
    <row r="1" spans="1:4" ht="24.75" customHeight="1" x14ac:dyDescent="0.2">
      <c r="A1" s="203" t="s">
        <v>137</v>
      </c>
    </row>
    <row r="2" spans="1:4" ht="24.75" customHeight="1" x14ac:dyDescent="0.2">
      <c r="A2" s="205"/>
      <c r="B2" s="204" t="s">
        <v>149</v>
      </c>
      <c r="C2" s="204" t="s">
        <v>150</v>
      </c>
      <c r="D2" s="207" t="s">
        <v>154</v>
      </c>
    </row>
    <row r="3" spans="1:4" x14ac:dyDescent="0.2">
      <c r="A3" s="202">
        <v>1</v>
      </c>
      <c r="B3" s="201" t="s">
        <v>138</v>
      </c>
      <c r="C3" s="201" t="s">
        <v>143</v>
      </c>
      <c r="D3" s="206" t="s">
        <v>155</v>
      </c>
    </row>
    <row r="4" spans="1:4" ht="30" x14ac:dyDescent="0.2">
      <c r="A4" s="202">
        <v>2</v>
      </c>
      <c r="B4" s="201" t="s">
        <v>140</v>
      </c>
      <c r="C4" s="201" t="s">
        <v>139</v>
      </c>
      <c r="D4" s="206" t="s">
        <v>155</v>
      </c>
    </row>
    <row r="5" spans="1:4" ht="30" x14ac:dyDescent="0.2">
      <c r="A5" s="202">
        <v>3</v>
      </c>
      <c r="B5" s="201" t="s">
        <v>141</v>
      </c>
      <c r="C5" s="201" t="s">
        <v>142</v>
      </c>
      <c r="D5" s="206" t="s">
        <v>155</v>
      </c>
    </row>
    <row r="6" spans="1:4" x14ac:dyDescent="0.2">
      <c r="A6" s="202">
        <v>4</v>
      </c>
      <c r="B6" s="201" t="s">
        <v>145</v>
      </c>
      <c r="C6" s="201" t="s">
        <v>144</v>
      </c>
      <c r="D6" s="206" t="s">
        <v>155</v>
      </c>
    </row>
    <row r="7" spans="1:4" ht="60" x14ac:dyDescent="0.2">
      <c r="A7" s="202">
        <v>5</v>
      </c>
      <c r="B7" s="201" t="s">
        <v>147</v>
      </c>
      <c r="C7" s="201" t="s">
        <v>146</v>
      </c>
      <c r="D7" s="206" t="s">
        <v>155</v>
      </c>
    </row>
    <row r="8" spans="1:4" ht="60" x14ac:dyDescent="0.2">
      <c r="A8" s="202">
        <v>6</v>
      </c>
      <c r="B8" s="201" t="s">
        <v>148</v>
      </c>
      <c r="C8" s="201" t="s">
        <v>151</v>
      </c>
      <c r="D8" s="206" t="s">
        <v>155</v>
      </c>
    </row>
    <row r="9" spans="1:4" ht="60" x14ac:dyDescent="0.2">
      <c r="A9" s="202">
        <v>7</v>
      </c>
      <c r="B9" s="201" t="s">
        <v>152</v>
      </c>
      <c r="C9" s="201" t="s">
        <v>153</v>
      </c>
      <c r="D9" s="206" t="s">
        <v>155</v>
      </c>
    </row>
    <row r="10" spans="1:4" x14ac:dyDescent="0.2">
      <c r="A10" s="202">
        <v>8</v>
      </c>
      <c r="B10" s="201" t="s">
        <v>159</v>
      </c>
      <c r="C10" s="201" t="s">
        <v>157</v>
      </c>
      <c r="D10" s="206" t="s">
        <v>155</v>
      </c>
    </row>
    <row r="11" spans="1:4" ht="45" x14ac:dyDescent="0.2">
      <c r="A11" s="202">
        <v>9</v>
      </c>
      <c r="B11" s="201" t="s">
        <v>158</v>
      </c>
      <c r="C11" s="201" t="s">
        <v>161</v>
      </c>
      <c r="D11" s="206" t="s">
        <v>160</v>
      </c>
    </row>
    <row r="12" spans="1:4" x14ac:dyDescent="0.2">
      <c r="A12" s="202">
        <v>10</v>
      </c>
      <c r="B12" s="201" t="s">
        <v>162</v>
      </c>
      <c r="C12" s="201" t="s">
        <v>163</v>
      </c>
      <c r="D12" s="206" t="s">
        <v>160</v>
      </c>
    </row>
    <row r="13" spans="1:4" x14ac:dyDescent="0.2">
      <c r="A13" s="202">
        <v>11</v>
      </c>
      <c r="B13" s="201" t="s">
        <v>164</v>
      </c>
      <c r="C13" s="201" t="s">
        <v>165</v>
      </c>
      <c r="D13" s="206" t="s">
        <v>160</v>
      </c>
    </row>
    <row r="14" spans="1:4" ht="105" x14ac:dyDescent="0.2">
      <c r="A14" s="202">
        <v>12</v>
      </c>
      <c r="B14" s="201" t="s">
        <v>192</v>
      </c>
      <c r="C14" s="201" t="s">
        <v>193</v>
      </c>
      <c r="D14" s="206" t="s">
        <v>166</v>
      </c>
    </row>
    <row r="15" spans="1:4" ht="30" x14ac:dyDescent="0.2">
      <c r="A15" s="202">
        <v>13</v>
      </c>
      <c r="B15" s="201" t="s">
        <v>180</v>
      </c>
      <c r="C15" s="201" t="s">
        <v>181</v>
      </c>
      <c r="D15" s="206" t="s">
        <v>166</v>
      </c>
    </row>
    <row r="16" spans="1:4" ht="30" x14ac:dyDescent="0.2">
      <c r="A16" s="202">
        <v>14</v>
      </c>
      <c r="B16" s="201" t="s">
        <v>195</v>
      </c>
      <c r="C16" s="201" t="s">
        <v>196</v>
      </c>
      <c r="D16" s="206" t="s">
        <v>166</v>
      </c>
    </row>
    <row r="17" spans="1:4" ht="60" x14ac:dyDescent="0.2">
      <c r="A17" s="202">
        <v>15</v>
      </c>
      <c r="B17" s="201" t="s">
        <v>199</v>
      </c>
      <c r="C17" s="201" t="s">
        <v>200</v>
      </c>
      <c r="D17" s="206" t="s">
        <v>201</v>
      </c>
    </row>
    <row r="18" spans="1:4" ht="30" x14ac:dyDescent="0.2">
      <c r="A18" s="202">
        <v>16</v>
      </c>
      <c r="B18" s="201" t="s">
        <v>203</v>
      </c>
      <c r="C18" s="201" t="s">
        <v>202</v>
      </c>
      <c r="D18" s="206" t="s">
        <v>201</v>
      </c>
    </row>
    <row r="19" spans="1:4" ht="30" x14ac:dyDescent="0.2">
      <c r="A19" s="202">
        <v>17</v>
      </c>
      <c r="B19" s="201" t="s">
        <v>204</v>
      </c>
      <c r="C19" s="201" t="s">
        <v>205</v>
      </c>
      <c r="D19" s="206" t="s">
        <v>201</v>
      </c>
    </row>
    <row r="20" spans="1:4" ht="30" x14ac:dyDescent="0.2">
      <c r="A20" s="202">
        <v>18</v>
      </c>
      <c r="B20" s="201" t="s">
        <v>206</v>
      </c>
      <c r="C20" s="201" t="s">
        <v>207</v>
      </c>
      <c r="D20" s="206" t="s">
        <v>201</v>
      </c>
    </row>
    <row r="21" spans="1:4" x14ac:dyDescent="0.2">
      <c r="A21" s="202">
        <v>19</v>
      </c>
      <c r="B21" s="201" t="s">
        <v>214</v>
      </c>
      <c r="C21" s="201" t="s">
        <v>215</v>
      </c>
      <c r="D21" s="206" t="s">
        <v>201</v>
      </c>
    </row>
    <row r="22" spans="1:4" ht="30" x14ac:dyDescent="0.2">
      <c r="A22" s="202">
        <v>20</v>
      </c>
      <c r="B22" s="201" t="s">
        <v>244</v>
      </c>
      <c r="C22" s="201" t="s">
        <v>245</v>
      </c>
      <c r="D22" s="206" t="s">
        <v>201</v>
      </c>
    </row>
    <row r="23" spans="1:4" x14ac:dyDescent="0.2">
      <c r="A23" s="202">
        <v>21</v>
      </c>
      <c r="B23" s="201" t="s">
        <v>246</v>
      </c>
      <c r="C23" s="201" t="s">
        <v>247</v>
      </c>
      <c r="D23" s="206" t="s">
        <v>201</v>
      </c>
    </row>
    <row r="24" spans="1:4" x14ac:dyDescent="0.2">
      <c r="A24" s="202">
        <v>22</v>
      </c>
      <c r="B24" s="201" t="s">
        <v>249</v>
      </c>
      <c r="C24" s="201" t="s">
        <v>250</v>
      </c>
      <c r="D24" s="206" t="s">
        <v>251</v>
      </c>
    </row>
    <row r="25" spans="1:4" ht="45" x14ac:dyDescent="0.2">
      <c r="A25" s="202">
        <v>23</v>
      </c>
      <c r="B25" s="201" t="s">
        <v>258</v>
      </c>
      <c r="C25" s="201" t="s">
        <v>259</v>
      </c>
      <c r="D25" s="206" t="s">
        <v>251</v>
      </c>
    </row>
    <row r="26" spans="1:4" ht="30" x14ac:dyDescent="0.2">
      <c r="A26" s="202">
        <v>24</v>
      </c>
      <c r="B26" s="201" t="s">
        <v>244</v>
      </c>
      <c r="C26" s="201" t="s">
        <v>265</v>
      </c>
      <c r="D26" s="206" t="s">
        <v>251</v>
      </c>
    </row>
    <row r="27" spans="1:4" ht="45" x14ac:dyDescent="0.2">
      <c r="A27" s="202">
        <v>25</v>
      </c>
      <c r="B27" s="201" t="s">
        <v>244</v>
      </c>
      <c r="C27" s="201" t="s">
        <v>285</v>
      </c>
      <c r="D27" s="206" t="s">
        <v>251</v>
      </c>
    </row>
    <row r="28" spans="1:4" ht="45" x14ac:dyDescent="0.2">
      <c r="A28" s="202">
        <v>26</v>
      </c>
      <c r="B28" s="201" t="s">
        <v>292</v>
      </c>
      <c r="C28" s="201" t="s">
        <v>291</v>
      </c>
      <c r="D28" s="206" t="s">
        <v>287</v>
      </c>
    </row>
    <row r="29" spans="1:4" x14ac:dyDescent="0.2">
      <c r="A29" s="202">
        <v>27</v>
      </c>
      <c r="B29" s="201" t="s">
        <v>244</v>
      </c>
      <c r="C29" s="201" t="s">
        <v>302</v>
      </c>
      <c r="D29" s="206" t="s">
        <v>303</v>
      </c>
    </row>
    <row r="30" spans="1:4" x14ac:dyDescent="0.2">
      <c r="A30" s="202">
        <v>28</v>
      </c>
      <c r="B30" s="201" t="s">
        <v>304</v>
      </c>
      <c r="C30" s="201" t="s">
        <v>305</v>
      </c>
      <c r="D30" s="206" t="s">
        <v>303</v>
      </c>
    </row>
    <row r="31" spans="1:4" x14ac:dyDescent="0.2">
      <c r="A31" s="202">
        <v>29</v>
      </c>
      <c r="B31" s="201" t="s">
        <v>306</v>
      </c>
      <c r="C31" s="201" t="s">
        <v>307</v>
      </c>
      <c r="D31" s="206" t="s">
        <v>303</v>
      </c>
    </row>
    <row r="32" spans="1:4" x14ac:dyDescent="0.2">
      <c r="A32" s="202">
        <v>30</v>
      </c>
      <c r="B32" s="201" t="s">
        <v>308</v>
      </c>
      <c r="C32" s="201" t="s">
        <v>309</v>
      </c>
      <c r="D32" s="206" t="s">
        <v>303</v>
      </c>
    </row>
    <row r="33" spans="1:4" x14ac:dyDescent="0.2">
      <c r="A33" s="202">
        <v>31</v>
      </c>
      <c r="B33" s="201" t="s">
        <v>249</v>
      </c>
      <c r="C33" s="201" t="s">
        <v>311</v>
      </c>
      <c r="D33" s="206" t="s">
        <v>303</v>
      </c>
    </row>
    <row r="34" spans="1:4" x14ac:dyDescent="0.2">
      <c r="A34" s="202">
        <v>32</v>
      </c>
      <c r="B34" s="201" t="s">
        <v>312</v>
      </c>
      <c r="C34" s="201" t="s">
        <v>313</v>
      </c>
      <c r="D34" s="206" t="s">
        <v>303</v>
      </c>
    </row>
    <row r="35" spans="1:4" ht="30" x14ac:dyDescent="0.2">
      <c r="A35" s="202">
        <v>33</v>
      </c>
      <c r="B35" s="201" t="s">
        <v>322</v>
      </c>
      <c r="C35" s="201" t="s">
        <v>323</v>
      </c>
      <c r="D35" s="206" t="s">
        <v>324</v>
      </c>
    </row>
    <row r="36" spans="1:4" ht="45" x14ac:dyDescent="0.2">
      <c r="A36" s="202">
        <v>34</v>
      </c>
      <c r="B36" s="201" t="s">
        <v>325</v>
      </c>
      <c r="C36" s="201" t="s">
        <v>326</v>
      </c>
      <c r="D36" s="206" t="s">
        <v>324</v>
      </c>
    </row>
    <row r="37" spans="1:4" ht="45" x14ac:dyDescent="0.2">
      <c r="A37" s="202">
        <v>35</v>
      </c>
      <c r="B37" s="201" t="s">
        <v>199</v>
      </c>
      <c r="C37" s="201" t="s">
        <v>333</v>
      </c>
      <c r="D37" s="206" t="s">
        <v>334</v>
      </c>
    </row>
    <row r="38" spans="1:4" ht="45" x14ac:dyDescent="0.2">
      <c r="A38" s="202">
        <v>36</v>
      </c>
      <c r="B38" s="201" t="s">
        <v>249</v>
      </c>
      <c r="C38" s="201" t="s">
        <v>335</v>
      </c>
      <c r="D38" s="206" t="s">
        <v>334</v>
      </c>
    </row>
    <row r="39" spans="1:4" ht="30" x14ac:dyDescent="0.2">
      <c r="A39" s="202">
        <v>37</v>
      </c>
      <c r="B39" s="201" t="s">
        <v>337</v>
      </c>
      <c r="C39" s="201" t="s">
        <v>338</v>
      </c>
      <c r="D39" s="206" t="s">
        <v>334</v>
      </c>
    </row>
    <row r="40" spans="1:4" ht="30" x14ac:dyDescent="0.2">
      <c r="A40" s="202">
        <v>38</v>
      </c>
      <c r="B40" s="201" t="s">
        <v>337</v>
      </c>
      <c r="C40" s="201" t="s">
        <v>340</v>
      </c>
      <c r="D40" s="206" t="s">
        <v>334</v>
      </c>
    </row>
    <row r="41" spans="1:4" ht="30" x14ac:dyDescent="0.2">
      <c r="A41" s="202">
        <v>39</v>
      </c>
      <c r="B41" s="201" t="s">
        <v>341</v>
      </c>
      <c r="C41" s="201" t="s">
        <v>342</v>
      </c>
      <c r="D41" s="206" t="s">
        <v>334</v>
      </c>
    </row>
  </sheetData>
  <conditionalFormatting sqref="A3:D177">
    <cfRule type="expression" dxfId="0" priority="1">
      <formula>MOD(ROW(),2)=0</formula>
    </cfRule>
  </conditionalFormatting>
  <pageMargins left="0.7" right="0.7" top="0.78740157499999996" bottom="0.78740157499999996" header="0.3" footer="0.3"/>
  <pageSetup paperSize="9" scale="72" fitToHeight="0"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Grunddaten</vt:lpstr>
      <vt:lpstr>Hinweise</vt:lpstr>
      <vt:lpstr>Rahmen</vt:lpstr>
      <vt:lpstr>Gruppen</vt:lpstr>
      <vt:lpstr>Personal</vt:lpstr>
      <vt:lpstr>Auswertung</vt:lpstr>
      <vt:lpstr>Auswertung alternativ</vt:lpstr>
      <vt:lpstr>Versionslogbuch</vt:lpstr>
      <vt:lpstr>BMWert25</vt:lpstr>
      <vt:lpstr>BMWert35</vt:lpstr>
      <vt:lpstr>BMWert45</vt:lpstr>
      <vt:lpstr>BMWertÜber45</vt:lpstr>
      <vt:lpstr>Auswertung!Druckbereich</vt:lpstr>
      <vt:lpstr>'Auswertung alternativ'!Druckbereich</vt:lpstr>
      <vt:lpstr>Gruppen!Druckbereich</vt:lpstr>
      <vt:lpstr>Personal!Druckbereich</vt:lpstr>
      <vt:lpstr>Auswertung!Drucktitel</vt:lpstr>
      <vt:lpstr>Gruppen!Drucktitel</vt:lpstr>
      <vt:lpstr>Personal!Drucktitel</vt:lpstr>
      <vt:lpstr>Einzelfallregelung</vt:lpstr>
      <vt:lpstr>Leitungstätigkeit</vt:lpstr>
    </vt:vector>
  </TitlesOfParts>
  <Company>Landkreis Kassel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Meldung nach § 47 SGB VIII</dc:title>
  <dc:creator>Jörg Lenser</dc:creator>
  <cp:keywords>Version 5.03.01</cp:keywords>
  <dc:description>Rechtsstand 01.01.2023</dc:description>
  <cp:lastModifiedBy>Jörg Lenser</cp:lastModifiedBy>
  <cp:lastPrinted>2023-08-02T06:31:55Z</cp:lastPrinted>
  <dcterms:created xsi:type="dcterms:W3CDTF">2015-12-28T08:34:08Z</dcterms:created>
  <dcterms:modified xsi:type="dcterms:W3CDTF">2023-08-02T07:10:20Z</dcterms:modified>
</cp:coreProperties>
</file>